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.sharepoint.com/sites/CFO/cm/mpsc/ResLib/Branded/CM-PHR-25-5727 - NHS Intravenous (IV) Fluids, Topical Solutions, Urological Solutions + Gelatins - 1 June 2026/03 Tender/02 ITO Documents/"/>
    </mc:Choice>
  </mc:AlternateContent>
  <xr:revisionPtr revIDLastSave="1" documentId="8_{81DB5E87-E47B-40A2-8217-5B4C486A2286}" xr6:coauthVersionLast="47" xr6:coauthVersionMax="47" xr10:uidLastSave="{500C651E-4608-4F63-87CB-2B261E3A899A}"/>
  <bookViews>
    <workbookView xWindow="-110" yWindow="-110" windowWidth="22780" windowHeight="14540" activeTab="2" xr2:uid="{6E06DB37-7657-4304-90BA-7CD0683AA4C7}"/>
  </bookViews>
  <sheets>
    <sheet name="Summary of Scoring " sheetId="3" r:id="rId1"/>
    <sheet name="Price" sheetId="1" r:id="rId2"/>
    <sheet name="Price Calcs" sheetId="2" r:id="rId3"/>
    <sheet name="Quality " sheetId="4" r:id="rId4"/>
    <sheet name="Quality Calc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C13" i="2"/>
  <c r="E11" i="2"/>
  <c r="D11" i="2"/>
  <c r="C11" i="2"/>
  <c r="C10" i="2"/>
  <c r="D10" i="2"/>
  <c r="E10" i="2"/>
  <c r="F10" i="2"/>
  <c r="F9" i="2"/>
  <c r="E9" i="2"/>
  <c r="D9" i="2"/>
  <c r="C9" i="2"/>
  <c r="C8" i="2"/>
  <c r="D8" i="2"/>
  <c r="F8" i="2"/>
  <c r="E8" i="2"/>
  <c r="F7" i="2"/>
  <c r="E7" i="2"/>
  <c r="D7" i="2"/>
  <c r="C7" i="2"/>
  <c r="C6" i="2"/>
  <c r="D6" i="2"/>
  <c r="E6" i="2"/>
  <c r="F6" i="2"/>
  <c r="F5" i="2"/>
  <c r="E5" i="2"/>
  <c r="D5" i="2"/>
  <c r="D4" i="2"/>
  <c r="E4" i="2"/>
  <c r="F4" i="2"/>
  <c r="C4" i="2"/>
  <c r="C5" i="2"/>
  <c r="F11" i="5"/>
  <c r="G11" i="5"/>
  <c r="H11" i="5"/>
  <c r="K12" i="5"/>
  <c r="J11" i="5"/>
  <c r="J12" i="5" s="1"/>
  <c r="E11" i="5"/>
  <c r="D12" i="4"/>
  <c r="E8" i="5"/>
  <c r="F8" i="5"/>
  <c r="G8" i="5"/>
  <c r="H8" i="5"/>
  <c r="J8" i="5"/>
  <c r="E13" i="2" l="1"/>
  <c r="D13" i="2"/>
  <c r="F13" i="2"/>
  <c r="H4" i="5"/>
  <c r="H5" i="5"/>
  <c r="H6" i="5"/>
  <c r="H7" i="5"/>
  <c r="J5" i="5"/>
  <c r="J6" i="5"/>
  <c r="J7" i="5"/>
  <c r="J9" i="5"/>
  <c r="J10" i="5"/>
  <c r="J4" i="5"/>
  <c r="F10" i="5"/>
  <c r="G10" i="5"/>
  <c r="H10" i="5"/>
  <c r="E10" i="5"/>
  <c r="F9" i="5"/>
  <c r="G9" i="5"/>
  <c r="H9" i="5"/>
  <c r="E9" i="5"/>
  <c r="F7" i="5"/>
  <c r="G7" i="5"/>
  <c r="E7" i="5"/>
  <c r="F6" i="5"/>
  <c r="G6" i="5"/>
  <c r="E6" i="5"/>
  <c r="G5" i="5"/>
  <c r="F5" i="5"/>
  <c r="E5" i="5"/>
  <c r="F4" i="5"/>
  <c r="G4" i="5"/>
  <c r="E4" i="5"/>
  <c r="E14" i="2" l="1"/>
  <c r="E15" i="2" s="1"/>
  <c r="D5" i="3" s="1"/>
  <c r="C14" i="2"/>
  <c r="C15" i="2" s="1"/>
  <c r="B5" i="3" s="1"/>
  <c r="D14" i="2"/>
  <c r="D15" i="2" s="1"/>
  <c r="C5" i="3" s="1"/>
  <c r="F14" i="2"/>
  <c r="F15" i="2" s="1"/>
  <c r="E5" i="3" s="1"/>
  <c r="F12" i="5"/>
  <c r="C6" i="3" s="1"/>
  <c r="E12" i="5"/>
  <c r="B6" i="3" s="1"/>
  <c r="H12" i="5"/>
  <c r="E6" i="3" s="1"/>
  <c r="G12" i="5"/>
  <c r="D6" i="3" s="1"/>
  <c r="E7" i="3" l="1"/>
  <c r="C7" i="3"/>
  <c r="D7" i="3"/>
  <c r="B7" i="3" l="1"/>
  <c r="B8" i="3" l="1"/>
  <c r="D8" i="3"/>
  <c r="C8" i="3"/>
  <c r="E8" i="3"/>
</calcChain>
</file>

<file path=xl/sharedStrings.xml><?xml version="1.0" encoding="utf-8"?>
<sst xmlns="http://schemas.openxmlformats.org/spreadsheetml/2006/main" count="98" uniqueCount="56">
  <si>
    <t xml:space="preserve">Product </t>
  </si>
  <si>
    <t xml:space="preserve">Bidder 1 </t>
  </si>
  <si>
    <t xml:space="preserve">Bidder 2 </t>
  </si>
  <si>
    <t xml:space="preserve">Bidder 3 </t>
  </si>
  <si>
    <t xml:space="preserve">Bidder 4 </t>
  </si>
  <si>
    <t>Sodium Chloride 0.9% Bag 1l</t>
  </si>
  <si>
    <t>Sodium Chloride 0.9% Semi Rigid 1l</t>
  </si>
  <si>
    <t>No bid</t>
  </si>
  <si>
    <t>Hartmanns Bag 1l</t>
  </si>
  <si>
    <t>Hartmanns Semi Rigid 1l</t>
  </si>
  <si>
    <t>Total</t>
  </si>
  <si>
    <t>1700/2000 = 3400/4000</t>
  </si>
  <si>
    <t>=£2850/4000</t>
  </si>
  <si>
    <t>£2880/4000</t>
  </si>
  <si>
    <t>£1950/2000 = 3900/4000</t>
  </si>
  <si>
    <t>Proportional</t>
  </si>
  <si>
    <t>Out of 100</t>
  </si>
  <si>
    <t>48% Price Score</t>
  </si>
  <si>
    <t>Rank</t>
  </si>
  <si>
    <t>Sodium Chloride 0.9% Bag 500ml</t>
  </si>
  <si>
    <t>Sodium Chloride 0.9% Semi Rigid 500ml</t>
  </si>
  <si>
    <t>Hartmanns Bag 500ml</t>
  </si>
  <si>
    <t>Hartmanns Semi Rigid 500ml</t>
  </si>
  <si>
    <t>Number</t>
  </si>
  <si>
    <t>Price as 60%</t>
  </si>
  <si>
    <t>Quality as 40%</t>
  </si>
  <si>
    <t>Question</t>
  </si>
  <si>
    <t xml:space="preserve">Performance Requirements </t>
  </si>
  <si>
    <t>% Weighting</t>
  </si>
  <si>
    <t>Capacity</t>
  </si>
  <si>
    <t>Mobilisation</t>
  </si>
  <si>
    <t>Performance Monitoring and Management Information</t>
  </si>
  <si>
    <t>Quality Management Systems</t>
  </si>
  <si>
    <t>Staff Competencies and Workforce Development</t>
  </si>
  <si>
    <t xml:space="preserve">Stockholding </t>
  </si>
  <si>
    <t>Subtotal</t>
  </si>
  <si>
    <t xml:space="preserve">Bidder 1 
Score </t>
  </si>
  <si>
    <t xml:space="preserve">Bidder 2
Score  </t>
  </si>
  <si>
    <t>Bidder 3 
Score</t>
  </si>
  <si>
    <t xml:space="preserve">Bidder 4
Score </t>
  </si>
  <si>
    <t xml:space="preserve">Marks Available </t>
  </si>
  <si>
    <t>Total Score Available</t>
  </si>
  <si>
    <t>Total of 100</t>
  </si>
  <si>
    <t>Total Price</t>
  </si>
  <si>
    <t>Proportional %</t>
  </si>
  <si>
    <t xml:space="preserve">Overall Score (60%) </t>
  </si>
  <si>
    <t>40%</t>
  </si>
  <si>
    <t>Overall Score (40%)</t>
  </si>
  <si>
    <t>These are an example to demonstrate functionality ONLY</t>
  </si>
  <si>
    <t>Business Continuity, Emergency Supply and Surge Demand</t>
  </si>
  <si>
    <t xml:space="preserve">Bidder 1 Weighted </t>
  </si>
  <si>
    <t>Bidder 2 Weighted</t>
  </si>
  <si>
    <t>Bider 3 Weighted</t>
  </si>
  <si>
    <t>Bidder 4 Weighted</t>
  </si>
  <si>
    <t xml:space="preserve">Bidder 2
Score   </t>
  </si>
  <si>
    <t>Lead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</si>
</sst>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b/>
      <sz val="12"/>
      <color rgb="FF0A0A0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indexed="64"/>
      </bottom>
      <diagonal/>
    </border>
    <border>
      <left style="thin">
        <color theme="9"/>
      </left>
      <right style="medium">
        <color indexed="64"/>
      </right>
      <top style="thin">
        <color theme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 tint="0.49998474074526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8" fontId="2" fillId="0" borderId="1" xfId="0" applyNumberFormat="1" applyFont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6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2" fontId="2" fillId="0" borderId="2" xfId="2" applyNumberFormat="1" applyFont="1" applyBorder="1"/>
    <xf numFmtId="2" fontId="2" fillId="0" borderId="1" xfId="2" applyNumberFormat="1" applyFont="1" applyBorder="1"/>
    <xf numFmtId="2" fontId="2" fillId="0" borderId="1" xfId="0" applyNumberFormat="1" applyFont="1" applyBorder="1"/>
    <xf numFmtId="2" fontId="2" fillId="0" borderId="2" xfId="0" applyNumberFormat="1" applyFont="1" applyBorder="1"/>
    <xf numFmtId="49" fontId="4" fillId="7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/>
    <xf numFmtId="0" fontId="3" fillId="0" borderId="2" xfId="0" applyFont="1" applyBorder="1"/>
    <xf numFmtId="0" fontId="2" fillId="5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0" borderId="5" xfId="0" applyFont="1" applyBorder="1"/>
    <xf numFmtId="0" fontId="3" fillId="0" borderId="8" xfId="0" applyFont="1" applyBorder="1" applyAlignment="1">
      <alignment wrapText="1"/>
    </xf>
    <xf numFmtId="0" fontId="2" fillId="0" borderId="9" xfId="0" applyFont="1" applyBorder="1"/>
    <xf numFmtId="0" fontId="2" fillId="8" borderId="11" xfId="0" applyFont="1" applyFill="1" applyBorder="1" applyAlignment="1">
      <alignment vertical="center" wrapText="1"/>
    </xf>
    <xf numFmtId="0" fontId="3" fillId="8" borderId="12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4" fillId="7" borderId="1" xfId="0" applyFont="1" applyFill="1" applyBorder="1" applyAlignment="1">
      <alignment horizontal="right" vertical="center"/>
    </xf>
    <xf numFmtId="8" fontId="0" fillId="0" borderId="0" xfId="0" applyNumberFormat="1"/>
    <xf numFmtId="9" fontId="0" fillId="0" borderId="0" xfId="0" applyNumberFormat="1"/>
    <xf numFmtId="0" fontId="2" fillId="0" borderId="14" xfId="0" applyFont="1" applyBorder="1"/>
    <xf numFmtId="0" fontId="6" fillId="0" borderId="13" xfId="0" applyFont="1" applyBorder="1"/>
    <xf numFmtId="0" fontId="8" fillId="0" borderId="15" xfId="0" applyFont="1" applyBorder="1"/>
    <xf numFmtId="9" fontId="8" fillId="0" borderId="15" xfId="0" applyNumberFormat="1" applyFont="1" applyBorder="1"/>
    <xf numFmtId="0" fontId="2" fillId="0" borderId="16" xfId="0" applyFont="1" applyBorder="1" applyAlignment="1">
      <alignment vertical="center" wrapText="1"/>
    </xf>
    <xf numFmtId="8" fontId="2" fillId="0" borderId="14" xfId="0" applyNumberFormat="1" applyFont="1" applyBorder="1" applyAlignment="1">
      <alignment horizontal="right" vertical="center" wrapText="1"/>
    </xf>
    <xf numFmtId="10" fontId="3" fillId="3" borderId="1" xfId="2" applyNumberFormat="1" applyFont="1" applyFill="1" applyBorder="1"/>
    <xf numFmtId="0" fontId="9" fillId="3" borderId="17" xfId="0" applyFont="1" applyFill="1" applyBorder="1" applyAlignment="1">
      <alignment horizontal="right"/>
    </xf>
    <xf numFmtId="164" fontId="3" fillId="3" borderId="18" xfId="1" applyNumberFormat="1" applyFont="1" applyFill="1" applyBorder="1"/>
    <xf numFmtId="0" fontId="9" fillId="3" borderId="19" xfId="0" applyFont="1" applyFill="1" applyBorder="1" applyAlignment="1">
      <alignment horizontal="right" vertical="center" wrapText="1"/>
    </xf>
    <xf numFmtId="10" fontId="3" fillId="3" borderId="20" xfId="2" applyNumberFormat="1" applyFont="1" applyFill="1" applyBorder="1"/>
    <xf numFmtId="0" fontId="9" fillId="3" borderId="21" xfId="0" applyFont="1" applyFill="1" applyBorder="1" applyAlignment="1">
      <alignment horizontal="right" vertical="center" wrapText="1"/>
    </xf>
    <xf numFmtId="165" fontId="3" fillId="3" borderId="22" xfId="2" applyNumberFormat="1" applyFont="1" applyFill="1" applyBorder="1"/>
    <xf numFmtId="165" fontId="3" fillId="3" borderId="23" xfId="2" applyNumberFormat="1" applyFont="1" applyFill="1" applyBorder="1"/>
    <xf numFmtId="165" fontId="3" fillId="3" borderId="24" xfId="2" applyNumberFormat="1" applyFont="1" applyFill="1" applyBorder="1"/>
    <xf numFmtId="164" fontId="3" fillId="3" borderId="25" xfId="1" applyNumberFormat="1" applyFont="1" applyFill="1" applyBorder="1"/>
    <xf numFmtId="9" fontId="2" fillId="0" borderId="0" xfId="2" applyFont="1"/>
    <xf numFmtId="165" fontId="5" fillId="7" borderId="3" xfId="2" applyNumberFormat="1" applyFont="1" applyFill="1" applyBorder="1" applyAlignment="1">
      <alignment vertical="center" wrapText="1"/>
    </xf>
    <xf numFmtId="0" fontId="10" fillId="0" borderId="1" xfId="0" applyFont="1" applyBorder="1"/>
    <xf numFmtId="8" fontId="2" fillId="6" borderId="1" xfId="0" applyNumberFormat="1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3" fillId="9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5" fillId="7" borderId="1" xfId="0" applyFont="1" applyFill="1" applyBorder="1" applyAlignment="1">
      <alignment horizontal="right" wrapText="1"/>
    </xf>
    <xf numFmtId="0" fontId="2" fillId="8" borderId="26" xfId="0" applyFont="1" applyFill="1" applyBorder="1" applyAlignment="1">
      <alignment vertical="center" wrapText="1"/>
    </xf>
    <xf numFmtId="0" fontId="7" fillId="6" borderId="0" xfId="0" applyFont="1" applyFill="1" applyAlignment="1">
      <alignment horizontal="center"/>
    </xf>
    <xf numFmtId="0" fontId="5" fillId="7" borderId="6" xfId="0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78E7-CEA5-4BA0-8CC3-92CF46C86943}">
  <dimension ref="A2:J8"/>
  <sheetViews>
    <sheetView workbookViewId="0">
      <selection activeCell="R5" sqref="R5"/>
    </sheetView>
  </sheetViews>
  <sheetFormatPr defaultRowHeight="14.5" x14ac:dyDescent="0.35"/>
  <cols>
    <col min="1" max="1" width="15.7265625" customWidth="1"/>
    <col min="2" max="2" width="8.7265625" customWidth="1"/>
  </cols>
  <sheetData>
    <row r="2" spans="1:10" ht="23.5" x14ac:dyDescent="0.55000000000000004">
      <c r="A2" s="73" t="s">
        <v>48</v>
      </c>
      <c r="B2" s="73"/>
      <c r="C2" s="73"/>
      <c r="D2" s="73"/>
      <c r="E2" s="73"/>
      <c r="F2" s="73"/>
      <c r="G2" s="73"/>
      <c r="H2" s="73"/>
      <c r="I2" s="73"/>
      <c r="J2" s="73"/>
    </row>
    <row r="4" spans="1:10" ht="31" x14ac:dyDescent="0.35">
      <c r="A4" s="18"/>
      <c r="B4" s="6" t="s">
        <v>1</v>
      </c>
      <c r="C4" s="7" t="s">
        <v>2</v>
      </c>
      <c r="D4" s="8" t="s">
        <v>3</v>
      </c>
      <c r="E4" s="9" t="s">
        <v>4</v>
      </c>
    </row>
    <row r="5" spans="1:10" ht="15.5" x14ac:dyDescent="0.35">
      <c r="A5" s="19" t="s">
        <v>24</v>
      </c>
      <c r="B5" s="24">
        <f>'Price Calcs'!C15</f>
        <v>60</v>
      </c>
      <c r="C5" s="25">
        <f>'Price Calcs'!D15</f>
        <v>55.737704918032783</v>
      </c>
      <c r="D5" s="26">
        <f>'Price Calcs'!E15</f>
        <v>51.671732522796354</v>
      </c>
      <c r="E5" s="25">
        <f>'Price Calcs'!F15</f>
        <v>52.307692307692314</v>
      </c>
    </row>
    <row r="6" spans="1:10" ht="31" x14ac:dyDescent="0.35">
      <c r="A6" s="19" t="s">
        <v>25</v>
      </c>
      <c r="B6" s="27">
        <f>'Quality Calcs'!E12</f>
        <v>27.199999999999996</v>
      </c>
      <c r="C6" s="27">
        <f>'Quality Calcs'!F12</f>
        <v>32.6</v>
      </c>
      <c r="D6" s="27">
        <f>'Quality Calcs'!G12</f>
        <v>30.799999999999997</v>
      </c>
      <c r="E6" s="27">
        <f>'Quality Calcs'!H12</f>
        <v>35</v>
      </c>
    </row>
    <row r="7" spans="1:10" ht="15.5" x14ac:dyDescent="0.35">
      <c r="A7" s="23" t="s">
        <v>42</v>
      </c>
      <c r="B7" s="29">
        <f>B6+B5</f>
        <v>87.199999999999989</v>
      </c>
      <c r="C7" s="29">
        <f t="shared" ref="C7:E7" si="0">C6+C5</f>
        <v>88.337704918032784</v>
      </c>
      <c r="D7" s="29">
        <f t="shared" si="0"/>
        <v>82.471732522796344</v>
      </c>
      <c r="E7" s="29">
        <f t="shared" si="0"/>
        <v>87.307692307692321</v>
      </c>
    </row>
    <row r="8" spans="1:10" ht="34" customHeight="1" x14ac:dyDescent="0.35">
      <c r="A8" s="23" t="s">
        <v>18</v>
      </c>
      <c r="B8" s="60">
        <f>RANK(B7,$B$7:$E$7, 0)</f>
        <v>3</v>
      </c>
      <c r="C8" s="60">
        <f>RANK(C7,$B$7:$E$7, 0)</f>
        <v>1</v>
      </c>
      <c r="D8" s="60">
        <f>RANK(D7,$B$7:$E$7, 0)</f>
        <v>4</v>
      </c>
      <c r="E8" s="60">
        <f>RANK(E7,$B$7:$E$7, 0)</f>
        <v>2</v>
      </c>
    </row>
  </sheetData>
  <mergeCells count="1">
    <mergeCell ref="A2:J2"/>
  </mergeCells>
  <conditionalFormatting sqref="B8:E8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6E8B-66AB-440B-A3E0-80270E90C3DE}">
  <dimension ref="A1:J12"/>
  <sheetViews>
    <sheetView workbookViewId="0">
      <selection activeCell="C4" sqref="C4"/>
    </sheetView>
  </sheetViews>
  <sheetFormatPr defaultRowHeight="14.5" x14ac:dyDescent="0.35"/>
  <cols>
    <col min="1" max="1" width="13.26953125" customWidth="1"/>
    <col min="2" max="2" width="22.453125" customWidth="1"/>
    <col min="3" max="4" width="19.54296875" customWidth="1"/>
    <col min="5" max="5" width="15.81640625" customWidth="1"/>
    <col min="6" max="6" width="18.1796875" customWidth="1"/>
  </cols>
  <sheetData>
    <row r="1" spans="1:10" ht="23.5" x14ac:dyDescent="0.55000000000000004">
      <c r="A1" s="73" t="s">
        <v>48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3.5" x14ac:dyDescent="0.55000000000000004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41.15" customHeight="1" x14ac:dyDescent="0.35">
      <c r="A3" s="14" t="s">
        <v>23</v>
      </c>
      <c r="B3" s="5" t="s">
        <v>0</v>
      </c>
      <c r="C3" s="6" t="s">
        <v>1</v>
      </c>
      <c r="D3" s="7" t="s">
        <v>2</v>
      </c>
      <c r="E3" s="8" t="s">
        <v>3</v>
      </c>
      <c r="F3" s="9" t="s">
        <v>4</v>
      </c>
    </row>
    <row r="4" spans="1:10" ht="41.15" customHeight="1" x14ac:dyDescent="0.35">
      <c r="A4" s="15">
        <v>1</v>
      </c>
      <c r="B4" s="2" t="s">
        <v>5</v>
      </c>
      <c r="C4" s="10">
        <v>0.9</v>
      </c>
      <c r="D4" s="10">
        <v>1.1000000000000001</v>
      </c>
      <c r="E4" s="10">
        <v>0.97</v>
      </c>
      <c r="F4" s="10">
        <v>0.85</v>
      </c>
    </row>
    <row r="5" spans="1:10" ht="41.15" customHeight="1" x14ac:dyDescent="0.35">
      <c r="A5" s="15">
        <v>2</v>
      </c>
      <c r="B5" s="2" t="s">
        <v>6</v>
      </c>
      <c r="C5" s="11" t="s">
        <v>7</v>
      </c>
      <c r="D5" s="10">
        <v>0.4</v>
      </c>
      <c r="E5" s="12">
        <v>0.39</v>
      </c>
      <c r="F5" s="11" t="s">
        <v>7</v>
      </c>
    </row>
    <row r="6" spans="1:10" ht="41.15" customHeight="1" x14ac:dyDescent="0.35">
      <c r="A6" s="15">
        <v>3</v>
      </c>
      <c r="B6" s="2" t="s">
        <v>19</v>
      </c>
      <c r="C6" s="10">
        <v>0.9</v>
      </c>
      <c r="D6" s="10">
        <v>1.1000000000000001</v>
      </c>
      <c r="E6" s="10">
        <v>0.97</v>
      </c>
      <c r="F6" s="10">
        <v>0.85</v>
      </c>
    </row>
    <row r="7" spans="1:10" ht="41.15" customHeight="1" x14ac:dyDescent="0.35">
      <c r="A7" s="15">
        <v>4</v>
      </c>
      <c r="B7" s="2" t="s">
        <v>20</v>
      </c>
      <c r="C7" s="11" t="s">
        <v>7</v>
      </c>
      <c r="D7" s="10">
        <v>0.4</v>
      </c>
      <c r="E7" s="12">
        <v>0.39</v>
      </c>
      <c r="F7" s="11" t="s">
        <v>7</v>
      </c>
    </row>
    <row r="8" spans="1:10" ht="41.15" customHeight="1" x14ac:dyDescent="0.35">
      <c r="A8" s="15">
        <v>5</v>
      </c>
      <c r="B8" s="2" t="s">
        <v>8</v>
      </c>
      <c r="C8" s="10">
        <v>0.8</v>
      </c>
      <c r="D8" s="10">
        <v>1</v>
      </c>
      <c r="E8" s="10">
        <v>1.1200000000000001</v>
      </c>
      <c r="F8" s="10">
        <v>1.1000000000000001</v>
      </c>
    </row>
    <row r="9" spans="1:10" ht="41.15" customHeight="1" x14ac:dyDescent="0.35">
      <c r="A9" s="15">
        <v>6</v>
      </c>
      <c r="B9" s="2" t="s">
        <v>9</v>
      </c>
      <c r="C9" s="11" t="s">
        <v>7</v>
      </c>
      <c r="D9" s="10">
        <v>0.35</v>
      </c>
      <c r="E9" s="11" t="s">
        <v>7</v>
      </c>
      <c r="F9" s="11" t="s">
        <v>7</v>
      </c>
    </row>
    <row r="10" spans="1:10" ht="41.15" customHeight="1" x14ac:dyDescent="0.35">
      <c r="A10" s="15">
        <v>7</v>
      </c>
      <c r="B10" s="2" t="s">
        <v>21</v>
      </c>
      <c r="C10" s="10">
        <v>0.8</v>
      </c>
      <c r="D10" s="13">
        <v>1</v>
      </c>
      <c r="E10" s="10">
        <v>1.1200000000000001</v>
      </c>
      <c r="F10" s="10">
        <v>1.1000000000000001</v>
      </c>
    </row>
    <row r="11" spans="1:10" ht="41.15" customHeight="1" x14ac:dyDescent="0.35">
      <c r="A11" s="15">
        <v>8</v>
      </c>
      <c r="B11" s="2" t="s">
        <v>22</v>
      </c>
      <c r="C11" s="11" t="s">
        <v>7</v>
      </c>
      <c r="D11" s="10">
        <v>0.35</v>
      </c>
      <c r="E11" s="11" t="s">
        <v>7</v>
      </c>
      <c r="F11" s="11" t="s">
        <v>7</v>
      </c>
    </row>
    <row r="12" spans="1:10" ht="47.15" customHeight="1" x14ac:dyDescent="0.35"/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9FCE-4091-4093-A450-4FD8FE9D1736}">
  <dimension ref="A1:P24"/>
  <sheetViews>
    <sheetView tabSelected="1" topLeftCell="A3" zoomScale="84" zoomScaleNormal="100" workbookViewId="0">
      <selection activeCell="K3" sqref="K3:K4"/>
    </sheetView>
  </sheetViews>
  <sheetFormatPr defaultRowHeight="50.5" customHeight="1" x14ac:dyDescent="0.35"/>
  <cols>
    <col min="1" max="1" width="12.1796875" customWidth="1"/>
    <col min="2" max="7" width="19" customWidth="1"/>
    <col min="8" max="8" width="9.81640625" bestFit="1" customWidth="1"/>
  </cols>
  <sheetData>
    <row r="1" spans="1:10" ht="23.5" x14ac:dyDescent="0.55000000000000004">
      <c r="A1" s="73" t="s">
        <v>48</v>
      </c>
      <c r="B1" s="73"/>
      <c r="C1" s="73"/>
      <c r="D1" s="73"/>
      <c r="E1" s="73"/>
      <c r="F1" s="73"/>
      <c r="G1" s="73"/>
      <c r="H1" s="73"/>
      <c r="I1" s="73"/>
      <c r="J1" s="73"/>
    </row>
    <row r="3" spans="1:10" ht="50.5" customHeight="1" x14ac:dyDescent="0.35">
      <c r="A3" s="16" t="s">
        <v>23</v>
      </c>
      <c r="B3" s="5" t="s">
        <v>0</v>
      </c>
      <c r="C3" s="6" t="s">
        <v>50</v>
      </c>
      <c r="D3" s="7" t="s">
        <v>51</v>
      </c>
      <c r="E3" s="8" t="s">
        <v>52</v>
      </c>
      <c r="F3" s="9" t="s">
        <v>53</v>
      </c>
    </row>
    <row r="4" spans="1:10" ht="50.5" customHeight="1" x14ac:dyDescent="0.35">
      <c r="A4" s="15">
        <v>1</v>
      </c>
      <c r="B4" s="2" t="s">
        <v>5</v>
      </c>
      <c r="C4" s="10">
        <f>Price!C4*800</f>
        <v>720</v>
      </c>
      <c r="D4" s="10">
        <f>Price!D4*800</f>
        <v>880.00000000000011</v>
      </c>
      <c r="E4" s="10">
        <f>Price!E4*800</f>
        <v>776</v>
      </c>
      <c r="F4" s="10">
        <f>Price!F4*800</f>
        <v>680</v>
      </c>
      <c r="G4" s="41"/>
      <c r="H4" s="40"/>
    </row>
    <row r="5" spans="1:10" ht="50.5" customHeight="1" x14ac:dyDescent="0.35">
      <c r="A5" s="15">
        <v>2</v>
      </c>
      <c r="B5" s="2" t="s">
        <v>6</v>
      </c>
      <c r="C5" s="17">
        <f>Price!C4*200</f>
        <v>180</v>
      </c>
      <c r="D5" s="10">
        <f>Price!D5*200</f>
        <v>80</v>
      </c>
      <c r="E5" s="10">
        <f>Price!E5*200</f>
        <v>78</v>
      </c>
      <c r="F5" s="17">
        <f>Price!F4*200</f>
        <v>170</v>
      </c>
      <c r="G5" s="41"/>
      <c r="H5" s="40"/>
    </row>
    <row r="6" spans="1:10" ht="50.5" customHeight="1" x14ac:dyDescent="0.35">
      <c r="A6" s="15">
        <v>3</v>
      </c>
      <c r="B6" s="2" t="s">
        <v>19</v>
      </c>
      <c r="C6" s="10">
        <f>Price!C6*800</f>
        <v>720</v>
      </c>
      <c r="D6" s="10">
        <f>Price!D6*800</f>
        <v>880.00000000000011</v>
      </c>
      <c r="E6" s="10">
        <f>Price!E6*800</f>
        <v>776</v>
      </c>
      <c r="F6" s="10">
        <f>Price!F6*800</f>
        <v>680</v>
      </c>
    </row>
    <row r="7" spans="1:10" ht="50.5" customHeight="1" x14ac:dyDescent="0.35">
      <c r="A7" s="15">
        <v>4</v>
      </c>
      <c r="B7" s="2" t="s">
        <v>20</v>
      </c>
      <c r="C7" s="17">
        <f>Price!C6*200</f>
        <v>180</v>
      </c>
      <c r="D7" s="10">
        <f>Price!D7*200</f>
        <v>80</v>
      </c>
      <c r="E7" s="10">
        <f>Price!E7*200</f>
        <v>78</v>
      </c>
      <c r="F7" s="61">
        <f>Price!F6*200</f>
        <v>170</v>
      </c>
    </row>
    <row r="8" spans="1:10" ht="50.5" customHeight="1" x14ac:dyDescent="0.35">
      <c r="A8" s="15">
        <v>5</v>
      </c>
      <c r="B8" s="2" t="s">
        <v>8</v>
      </c>
      <c r="C8" s="10">
        <f>Price!C8*800</f>
        <v>640</v>
      </c>
      <c r="D8" s="10">
        <f>Price!D8*800</f>
        <v>800</v>
      </c>
      <c r="E8" s="10">
        <f>Price!E8*800</f>
        <v>896.00000000000011</v>
      </c>
      <c r="F8" s="10">
        <f>Price!F8*800</f>
        <v>880.00000000000011</v>
      </c>
    </row>
    <row r="9" spans="1:10" ht="50.5" customHeight="1" x14ac:dyDescent="0.35">
      <c r="A9" s="15">
        <v>6</v>
      </c>
      <c r="B9" s="2" t="s">
        <v>9</v>
      </c>
      <c r="C9" s="17">
        <f>Price!C8*200</f>
        <v>160</v>
      </c>
      <c r="D9" s="10">
        <f>Price!D9*200</f>
        <v>70</v>
      </c>
      <c r="E9" s="61">
        <f>Price!E8*200</f>
        <v>224.00000000000003</v>
      </c>
      <c r="F9" s="61">
        <f>Price!F8*200</f>
        <v>220.00000000000003</v>
      </c>
    </row>
    <row r="10" spans="1:10" ht="50.5" customHeight="1" x14ac:dyDescent="0.35">
      <c r="A10" s="15">
        <v>7</v>
      </c>
      <c r="B10" s="2" t="s">
        <v>21</v>
      </c>
      <c r="C10" s="10">
        <f>Price!C10*800</f>
        <v>640</v>
      </c>
      <c r="D10" s="10">
        <f>Price!D10*800</f>
        <v>800</v>
      </c>
      <c r="E10" s="10">
        <f>Price!E10*800</f>
        <v>896.00000000000011</v>
      </c>
      <c r="F10" s="10">
        <f>Price!F10*800</f>
        <v>880.00000000000011</v>
      </c>
    </row>
    <row r="11" spans="1:10" ht="50.5" customHeight="1" x14ac:dyDescent="0.35">
      <c r="A11" s="42">
        <v>8</v>
      </c>
      <c r="B11" s="2" t="s">
        <v>22</v>
      </c>
      <c r="C11" s="17">
        <f>Price!C10*200</f>
        <v>160</v>
      </c>
      <c r="D11" s="10">
        <f>Price!D11*200</f>
        <v>70</v>
      </c>
      <c r="E11" s="61">
        <f>Price!E10*200</f>
        <v>224.00000000000003</v>
      </c>
      <c r="F11" s="61">
        <f>Price!F10*200</f>
        <v>220.00000000000003</v>
      </c>
    </row>
    <row r="12" spans="1:10" ht="50.5" customHeight="1" thickBot="1" x14ac:dyDescent="0.4">
      <c r="A12" s="43"/>
      <c r="B12" s="46"/>
      <c r="C12" s="47"/>
      <c r="D12" s="47"/>
      <c r="E12" s="47"/>
      <c r="F12" s="47"/>
    </row>
    <row r="13" spans="1:10" ht="50.5" customHeight="1" x14ac:dyDescent="0.35">
      <c r="A13" s="44"/>
      <c r="B13" s="49" t="s">
        <v>43</v>
      </c>
      <c r="C13" s="50">
        <f>SUM(C4:C11)</f>
        <v>3400</v>
      </c>
      <c r="D13" s="50">
        <f>SUM(D4:D11)</f>
        <v>3660</v>
      </c>
      <c r="E13" s="50">
        <f>SUM(E4:E11)</f>
        <v>3948</v>
      </c>
      <c r="F13" s="57">
        <f>SUM(F4:F11)</f>
        <v>3900</v>
      </c>
    </row>
    <row r="14" spans="1:10" ht="50.5" customHeight="1" x14ac:dyDescent="0.35">
      <c r="A14" s="44"/>
      <c r="B14" s="51" t="s">
        <v>44</v>
      </c>
      <c r="C14" s="48">
        <f>MIN($C$13, $D$13, $E$13, $F$13)/C13</f>
        <v>1</v>
      </c>
      <c r="D14" s="48">
        <f>MIN($C$13, $D$13, $E$13, $F$13)/D13</f>
        <v>0.92896174863387981</v>
      </c>
      <c r="E14" s="48">
        <f>MIN($C$13, $D$13, $E$13, $F$13)/E13</f>
        <v>0.86119554204660587</v>
      </c>
      <c r="F14" s="52">
        <f>MIN($C$13, $D$13, $E$13, $F$13)/F13</f>
        <v>0.87179487179487181</v>
      </c>
    </row>
    <row r="15" spans="1:10" ht="50.5" customHeight="1" thickBot="1" x14ac:dyDescent="0.4">
      <c r="A15" s="45">
        <v>0.6</v>
      </c>
      <c r="B15" s="53" t="s">
        <v>45</v>
      </c>
      <c r="C15" s="54">
        <f>C14*A15*100</f>
        <v>60</v>
      </c>
      <c r="D15" s="54">
        <f>D14*A15*100</f>
        <v>55.737704918032783</v>
      </c>
      <c r="E15" s="55">
        <f>E14*A15*100</f>
        <v>51.671732522796354</v>
      </c>
      <c r="F15" s="56">
        <f>F14*A15 *100</f>
        <v>52.307692307692314</v>
      </c>
    </row>
    <row r="20" spans="12:16" ht="50.5" customHeight="1" x14ac:dyDescent="0.35">
      <c r="L20" s="2" t="s">
        <v>10</v>
      </c>
      <c r="M20" s="2" t="s">
        <v>11</v>
      </c>
      <c r="N20" s="2" t="s">
        <v>12</v>
      </c>
      <c r="O20" s="2" t="s">
        <v>13</v>
      </c>
      <c r="P20" s="2" t="s">
        <v>14</v>
      </c>
    </row>
    <row r="21" spans="12:16" ht="50.5" customHeight="1" x14ac:dyDescent="0.35">
      <c r="L21" s="2" t="s">
        <v>15</v>
      </c>
      <c r="M21" s="2">
        <v>0.85</v>
      </c>
      <c r="N21" s="2">
        <v>0.71</v>
      </c>
      <c r="O21" s="2">
        <v>0.72</v>
      </c>
      <c r="P21" s="2">
        <v>0.97499999999999998</v>
      </c>
    </row>
    <row r="22" spans="12:16" ht="50.5" customHeight="1" x14ac:dyDescent="0.35">
      <c r="L22" s="2" t="s">
        <v>16</v>
      </c>
      <c r="M22" s="2">
        <v>83.82</v>
      </c>
      <c r="N22" s="3">
        <v>1</v>
      </c>
      <c r="O22" s="4">
        <v>0.98950000000000005</v>
      </c>
      <c r="P22" s="4">
        <v>0.73070000000000002</v>
      </c>
    </row>
    <row r="23" spans="12:16" ht="50.5" customHeight="1" x14ac:dyDescent="0.35">
      <c r="L23" s="2" t="s">
        <v>17</v>
      </c>
      <c r="M23" s="4">
        <v>0.40229999999999999</v>
      </c>
      <c r="N23" s="3">
        <v>0.48</v>
      </c>
      <c r="O23" s="4">
        <v>0.47489999999999999</v>
      </c>
      <c r="P23" s="4">
        <v>0.35070000000000001</v>
      </c>
    </row>
    <row r="24" spans="12:16" ht="50.5" customHeight="1" x14ac:dyDescent="0.35">
      <c r="L24" s="2" t="s">
        <v>18</v>
      </c>
      <c r="M24" s="2">
        <v>3</v>
      </c>
      <c r="N24" s="2">
        <v>1</v>
      </c>
      <c r="O24" s="2">
        <v>2</v>
      </c>
      <c r="P24" s="2">
        <v>4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0567-99FC-41FC-AEF3-9B848C5A8C81}">
  <dimension ref="A1:XFD13"/>
  <sheetViews>
    <sheetView workbookViewId="0">
      <selection activeCell="D4" sqref="D4:D11"/>
    </sheetView>
  </sheetViews>
  <sheetFormatPr defaultColWidth="8.7265625" defaultRowHeight="15.5" x14ac:dyDescent="0.35"/>
  <cols>
    <col min="1" max="1" width="8.7265625" style="18"/>
    <col min="2" max="2" width="26.453125" style="18" customWidth="1"/>
    <col min="3" max="3" width="25.54296875" style="18" customWidth="1"/>
    <col min="4" max="4" width="22.81640625" style="18" customWidth="1"/>
    <col min="5" max="16384" width="8.7265625" style="18"/>
  </cols>
  <sheetData>
    <row r="1" spans="1:10 16384:16384" ht="23.5" x14ac:dyDescent="0.55000000000000004">
      <c r="A1" s="73" t="s">
        <v>48</v>
      </c>
      <c r="B1" s="73"/>
      <c r="C1" s="73"/>
      <c r="D1" s="73"/>
      <c r="E1" s="73"/>
      <c r="F1" s="73"/>
      <c r="G1" s="73"/>
      <c r="H1" s="73"/>
      <c r="I1" s="73"/>
      <c r="J1" s="73"/>
    </row>
    <row r="3" spans="1:10 16384:16384" ht="55.5" customHeight="1" x14ac:dyDescent="0.35">
      <c r="B3" s="20" t="s">
        <v>26</v>
      </c>
      <c r="C3" s="21" t="s">
        <v>27</v>
      </c>
      <c r="D3" s="21" t="s">
        <v>28</v>
      </c>
      <c r="E3" s="6" t="s">
        <v>36</v>
      </c>
      <c r="F3" s="7" t="s">
        <v>37</v>
      </c>
      <c r="G3" s="8" t="s">
        <v>38</v>
      </c>
      <c r="H3" s="9" t="s">
        <v>39</v>
      </c>
    </row>
    <row r="4" spans="1:10 16384:16384" x14ac:dyDescent="0.35">
      <c r="B4" s="20">
        <v>1.01</v>
      </c>
      <c r="C4" s="22" t="s">
        <v>29</v>
      </c>
      <c r="D4" s="71">
        <v>5</v>
      </c>
      <c r="E4" s="70">
        <v>5</v>
      </c>
      <c r="F4" s="70">
        <v>5</v>
      </c>
      <c r="G4" s="69">
        <v>5</v>
      </c>
      <c r="H4" s="69">
        <v>5</v>
      </c>
    </row>
    <row r="5" spans="1:10 16384:16384" x14ac:dyDescent="0.35">
      <c r="B5" s="20">
        <v>1.02</v>
      </c>
      <c r="C5" s="22" t="s">
        <v>30</v>
      </c>
      <c r="D5" s="71">
        <v>6</v>
      </c>
      <c r="E5" s="70">
        <v>4</v>
      </c>
      <c r="F5" s="70">
        <v>5</v>
      </c>
      <c r="G5" s="69">
        <v>5</v>
      </c>
      <c r="H5" s="69">
        <v>5</v>
      </c>
    </row>
    <row r="6" spans="1:10 16384:16384" ht="46.5" x14ac:dyDescent="0.35">
      <c r="B6" s="20">
        <v>1.03</v>
      </c>
      <c r="C6" s="22" t="s">
        <v>31</v>
      </c>
      <c r="D6" s="71">
        <v>5</v>
      </c>
      <c r="E6" s="70">
        <v>5</v>
      </c>
      <c r="F6" s="70">
        <v>5</v>
      </c>
      <c r="G6" s="69">
        <v>5</v>
      </c>
      <c r="H6" s="69">
        <v>5</v>
      </c>
    </row>
    <row r="7" spans="1:10 16384:16384" ht="31" x14ac:dyDescent="0.35">
      <c r="B7" s="20">
        <v>1.04</v>
      </c>
      <c r="C7" s="22" t="s">
        <v>32</v>
      </c>
      <c r="D7" s="71">
        <v>4</v>
      </c>
      <c r="E7" s="70">
        <v>3</v>
      </c>
      <c r="F7" s="70">
        <v>5</v>
      </c>
      <c r="G7" s="69">
        <v>5</v>
      </c>
      <c r="H7" s="69">
        <v>5</v>
      </c>
    </row>
    <row r="8" spans="1:10 16384:16384" ht="46.5" x14ac:dyDescent="0.35">
      <c r="B8" s="20">
        <v>1.05</v>
      </c>
      <c r="C8" s="22" t="s">
        <v>49</v>
      </c>
      <c r="D8" s="71">
        <v>5</v>
      </c>
      <c r="E8" s="70">
        <v>4</v>
      </c>
      <c r="F8" s="70">
        <v>5</v>
      </c>
      <c r="G8" s="69">
        <v>4</v>
      </c>
      <c r="H8" s="69">
        <v>5</v>
      </c>
    </row>
    <row r="9" spans="1:10 16384:16384" ht="31" x14ac:dyDescent="0.35">
      <c r="B9" s="20">
        <v>1.06</v>
      </c>
      <c r="C9" s="22" t="s">
        <v>33</v>
      </c>
      <c r="D9" s="71">
        <v>4</v>
      </c>
      <c r="E9" s="70">
        <v>3</v>
      </c>
      <c r="F9" s="70">
        <v>5</v>
      </c>
      <c r="G9" s="69">
        <v>4</v>
      </c>
      <c r="H9" s="69">
        <v>5</v>
      </c>
    </row>
    <row r="10" spans="1:10 16384:16384" x14ac:dyDescent="0.35">
      <c r="B10" s="20">
        <v>1.07</v>
      </c>
      <c r="C10" s="22" t="s">
        <v>34</v>
      </c>
      <c r="D10" s="71">
        <v>6</v>
      </c>
      <c r="E10" s="70">
        <v>3</v>
      </c>
      <c r="F10" s="70">
        <v>3</v>
      </c>
      <c r="G10" s="69">
        <v>3</v>
      </c>
      <c r="H10" s="69">
        <v>5</v>
      </c>
    </row>
    <row r="11" spans="1:10 16384:16384" x14ac:dyDescent="0.35">
      <c r="B11" s="14">
        <v>1.08</v>
      </c>
      <c r="C11" s="15" t="s">
        <v>55</v>
      </c>
      <c r="D11" s="69">
        <v>5</v>
      </c>
      <c r="E11" s="70">
        <v>3</v>
      </c>
      <c r="F11" s="70">
        <v>5</v>
      </c>
      <c r="G11" s="69">
        <v>4</v>
      </c>
      <c r="H11" s="69">
        <v>5</v>
      </c>
      <c r="XFD11" s="1"/>
    </row>
    <row r="12" spans="1:10 16384:16384" x14ac:dyDescent="0.35">
      <c r="B12" s="74" t="s">
        <v>35</v>
      </c>
      <c r="C12" s="75"/>
      <c r="D12" s="59">
        <f>SUM(D4:D11)</f>
        <v>40</v>
      </c>
      <c r="F12" s="1"/>
      <c r="G12" s="1"/>
      <c r="H12" s="1"/>
    </row>
    <row r="13" spans="1:10 16384:16384" x14ac:dyDescent="0.35">
      <c r="D13" s="58"/>
      <c r="F13" s="1"/>
    </row>
  </sheetData>
  <mergeCells count="2">
    <mergeCell ref="B12:C12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CD6E-9922-4A31-B91C-0854D70ED799}">
  <dimension ref="A1:K13"/>
  <sheetViews>
    <sheetView workbookViewId="0">
      <selection activeCell="H11" sqref="H11"/>
    </sheetView>
  </sheetViews>
  <sheetFormatPr defaultRowHeight="14.5" x14ac:dyDescent="0.35"/>
  <cols>
    <col min="2" max="2" width="13.54296875" customWidth="1"/>
    <col min="3" max="3" width="21.26953125" customWidth="1"/>
    <col min="4" max="4" width="15.1796875" customWidth="1"/>
    <col min="5" max="5" width="16.26953125" customWidth="1"/>
    <col min="9" max="9" width="2.453125" customWidth="1"/>
    <col min="10" max="10" width="14.1796875" customWidth="1"/>
    <col min="11" max="11" width="15.26953125" customWidth="1"/>
  </cols>
  <sheetData>
    <row r="1" spans="1:11" ht="23.5" x14ac:dyDescent="0.55000000000000004">
      <c r="A1" s="73" t="s">
        <v>48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15.5" x14ac:dyDescent="0.35">
      <c r="B2" s="18"/>
      <c r="C2" s="18"/>
      <c r="D2" s="18"/>
      <c r="E2" s="18"/>
      <c r="F2" s="18"/>
      <c r="G2" s="18"/>
      <c r="H2" s="33"/>
      <c r="I2" s="33"/>
      <c r="J2" s="33"/>
    </row>
    <row r="3" spans="1:11" ht="46.5" x14ac:dyDescent="0.35">
      <c r="B3" s="20" t="s">
        <v>26</v>
      </c>
      <c r="C3" s="21" t="s">
        <v>27</v>
      </c>
      <c r="D3" s="21" t="s">
        <v>28</v>
      </c>
      <c r="E3" s="6" t="s">
        <v>36</v>
      </c>
      <c r="F3" s="7" t="s">
        <v>54</v>
      </c>
      <c r="G3" s="8" t="s">
        <v>38</v>
      </c>
      <c r="H3" s="31" t="s">
        <v>39</v>
      </c>
      <c r="I3" s="32"/>
      <c r="J3" s="34" t="s">
        <v>41</v>
      </c>
      <c r="K3" s="23" t="s">
        <v>40</v>
      </c>
    </row>
    <row r="4" spans="1:11" ht="15.5" x14ac:dyDescent="0.35">
      <c r="B4" s="20">
        <v>1.01</v>
      </c>
      <c r="C4" s="22" t="s">
        <v>29</v>
      </c>
      <c r="D4" s="22">
        <v>5</v>
      </c>
      <c r="E4" s="62">
        <f>'Quality '!E4/'Quality Calcs'!$K$4*'Quality Calcs'!$D$4</f>
        <v>5</v>
      </c>
      <c r="F4" s="7">
        <f>'Quality '!F4/'Quality Calcs'!$K$4*'Quality Calcs'!$D$4</f>
        <v>5</v>
      </c>
      <c r="G4" s="8">
        <f>'Quality '!G4/'Quality Calcs'!$K$4*'Quality Calcs'!$D$4</f>
        <v>5</v>
      </c>
      <c r="H4" s="67">
        <f>'Quality '!H4/'Quality Calcs'!$K$4*'Quality Calcs'!$D$4</f>
        <v>5</v>
      </c>
      <c r="I4" s="36"/>
      <c r="J4" s="30">
        <f t="shared" ref="J4:J11" si="0">K4/5*D4</f>
        <v>5</v>
      </c>
      <c r="K4" s="15">
        <v>5</v>
      </c>
    </row>
    <row r="5" spans="1:11" ht="15.5" x14ac:dyDescent="0.35">
      <c r="B5" s="20">
        <v>1.02</v>
      </c>
      <c r="C5" s="22" t="s">
        <v>30</v>
      </c>
      <c r="D5" s="22">
        <v>6</v>
      </c>
      <c r="E5" s="62">
        <f>'Quality '!E5/'Quality Calcs'!$K$5*'Quality Calcs'!$D$5</f>
        <v>4.8000000000000007</v>
      </c>
      <c r="F5" s="7">
        <f>'Quality '!F5/'Quality Calcs'!$K$5*'Quality Calcs'!$D$5</f>
        <v>6</v>
      </c>
      <c r="G5" s="8">
        <f>'Quality '!G5/'Quality Calcs'!$K$5*'Quality Calcs'!$D$5</f>
        <v>6</v>
      </c>
      <c r="H5" s="67">
        <f>'Quality '!H5/'Quality Calcs'!$K$5*'Quality Calcs'!$D$5</f>
        <v>6</v>
      </c>
      <c r="I5" s="36"/>
      <c r="J5" s="30">
        <f t="shared" si="0"/>
        <v>6</v>
      </c>
      <c r="K5" s="15">
        <v>5</v>
      </c>
    </row>
    <row r="6" spans="1:11" ht="62" x14ac:dyDescent="0.35">
      <c r="B6" s="20">
        <v>1.03</v>
      </c>
      <c r="C6" s="22" t="s">
        <v>31</v>
      </c>
      <c r="D6" s="22">
        <v>5</v>
      </c>
      <c r="E6" s="62">
        <f>'Quality '!E6/'Quality Calcs'!$K$6*'Quality Calcs'!$D$6</f>
        <v>5</v>
      </c>
      <c r="F6" s="7">
        <f>'Quality '!F6/'Quality Calcs'!$K$6*'Quality Calcs'!$D$6</f>
        <v>5</v>
      </c>
      <c r="G6" s="8">
        <f>'Quality '!G6/'Quality Calcs'!$K$6*'Quality Calcs'!$D$6</f>
        <v>5</v>
      </c>
      <c r="H6" s="67">
        <f>'Quality '!H6/'Quality Calcs'!$K$6*'Quality Calcs'!$D$6</f>
        <v>5</v>
      </c>
      <c r="I6" s="36"/>
      <c r="J6" s="30">
        <f t="shared" si="0"/>
        <v>5</v>
      </c>
      <c r="K6" s="15">
        <v>5</v>
      </c>
    </row>
    <row r="7" spans="1:11" ht="46.5" x14ac:dyDescent="0.35">
      <c r="B7" s="20">
        <v>1.04</v>
      </c>
      <c r="C7" s="22" t="s">
        <v>32</v>
      </c>
      <c r="D7" s="22">
        <v>4</v>
      </c>
      <c r="E7" s="63">
        <f>'Quality '!E7/'Quality Calcs'!$K$7*'Quality Calcs'!$D$7</f>
        <v>2.4</v>
      </c>
      <c r="F7" s="7">
        <f>'Quality '!F7/'Quality Calcs'!$K$7*'Quality Calcs'!$D$7</f>
        <v>4</v>
      </c>
      <c r="G7" s="8">
        <f>'Quality '!G7/'Quality Calcs'!$K$7*'Quality Calcs'!$D$7</f>
        <v>4</v>
      </c>
      <c r="H7" s="67">
        <f>'Quality '!H7/'Quality Calcs'!$K$7*'Quality Calcs'!$D$7</f>
        <v>4</v>
      </c>
      <c r="I7" s="36"/>
      <c r="J7" s="30">
        <f t="shared" si="0"/>
        <v>4</v>
      </c>
      <c r="K7" s="15">
        <v>5</v>
      </c>
    </row>
    <row r="8" spans="1:11" ht="46.5" x14ac:dyDescent="0.35">
      <c r="B8" s="39">
        <v>1.05</v>
      </c>
      <c r="C8" s="22" t="s">
        <v>49</v>
      </c>
      <c r="D8" s="22">
        <v>5</v>
      </c>
      <c r="E8" s="63">
        <f>'Quality '!E8/'Quality Calcs'!$K$8*'Quality Calcs'!$D$8</f>
        <v>4</v>
      </c>
      <c r="F8" s="7">
        <f>'Quality '!F8/'Quality Calcs'!$K$8*'Quality Calcs'!$D$8</f>
        <v>5</v>
      </c>
      <c r="G8" s="8">
        <f>'Quality '!G8/'Quality Calcs'!$K$8*'Quality Calcs'!$D$8</f>
        <v>4</v>
      </c>
      <c r="H8" s="67">
        <f>'Quality '!H8/'Quality Calcs'!$K$8*'Quality Calcs'!$D$8</f>
        <v>5</v>
      </c>
      <c r="I8" s="36"/>
      <c r="J8" s="30">
        <f t="shared" si="0"/>
        <v>5</v>
      </c>
      <c r="K8" s="15">
        <v>5</v>
      </c>
    </row>
    <row r="9" spans="1:11" ht="46.5" x14ac:dyDescent="0.35">
      <c r="B9" s="20">
        <v>1.06</v>
      </c>
      <c r="C9" s="22" t="s">
        <v>33</v>
      </c>
      <c r="D9" s="22">
        <v>4</v>
      </c>
      <c r="E9" s="63">
        <f>'Quality '!E9/'Quality Calcs'!$K$9*'Quality Calcs'!$D$9</f>
        <v>2.4</v>
      </c>
      <c r="F9" s="7">
        <f>'Quality '!F9/'Quality Calcs'!$K$9*'Quality Calcs'!$D$9</f>
        <v>4</v>
      </c>
      <c r="G9" s="8">
        <f>'Quality '!G9/'Quality Calcs'!$K$9*'Quality Calcs'!$D$9</f>
        <v>3.2</v>
      </c>
      <c r="H9" s="67">
        <f>'Quality '!H9/'Quality Calcs'!$K$9*'Quality Calcs'!$D$9</f>
        <v>4</v>
      </c>
      <c r="I9" s="36"/>
      <c r="J9" s="30">
        <f t="shared" si="0"/>
        <v>4</v>
      </c>
      <c r="K9" s="15">
        <v>5</v>
      </c>
    </row>
    <row r="10" spans="1:11" ht="15.5" x14ac:dyDescent="0.35">
      <c r="B10" s="20">
        <v>1.07</v>
      </c>
      <c r="C10" s="22" t="s">
        <v>34</v>
      </c>
      <c r="D10" s="22">
        <v>6</v>
      </c>
      <c r="E10" s="62">
        <f>'Quality '!E10/'Quality Calcs'!$K$10*'Quality Calcs'!$D$10</f>
        <v>3.5999999999999996</v>
      </c>
      <c r="F10" s="7">
        <f>'Quality '!F10/'Quality Calcs'!$K$10*'Quality Calcs'!$D$10</f>
        <v>3.5999999999999996</v>
      </c>
      <c r="G10" s="8">
        <f>'Quality '!G10/'Quality Calcs'!$K$10*'Quality Calcs'!$D$10</f>
        <v>3.5999999999999996</v>
      </c>
      <c r="H10" s="67">
        <f>'Quality '!H10/'Quality Calcs'!$K$10*'Quality Calcs'!$D$10</f>
        <v>6</v>
      </c>
      <c r="I10" s="36"/>
      <c r="J10" s="30">
        <f t="shared" si="0"/>
        <v>6</v>
      </c>
      <c r="K10" s="15">
        <v>5</v>
      </c>
    </row>
    <row r="11" spans="1:11" ht="15.5" x14ac:dyDescent="0.35">
      <c r="B11" s="20">
        <v>1.08</v>
      </c>
      <c r="C11" s="22" t="s">
        <v>55</v>
      </c>
      <c r="D11" s="22">
        <v>5</v>
      </c>
      <c r="E11" s="62">
        <f>'Quality '!E11/'Quality Calcs'!$K$11*'Quality Calcs'!$D$11</f>
        <v>3</v>
      </c>
      <c r="F11" s="7">
        <f>'Quality '!F11/'Quality Calcs'!$K$11*'Quality Calcs'!$D$11</f>
        <v>5</v>
      </c>
      <c r="G11" s="8">
        <f>'Quality '!G11/'Quality Calcs'!$K$11*'Quality Calcs'!$D$11</f>
        <v>4</v>
      </c>
      <c r="H11" s="9">
        <f>'Quality '!H11/'Quality Calcs'!$K$11*'Quality Calcs'!$D$11</f>
        <v>5</v>
      </c>
      <c r="I11" s="72"/>
      <c r="J11" s="30">
        <f t="shared" si="0"/>
        <v>5</v>
      </c>
      <c r="K11" s="15">
        <v>5</v>
      </c>
    </row>
    <row r="12" spans="1:11" ht="15.5" x14ac:dyDescent="0.35">
      <c r="B12" s="76" t="s">
        <v>47</v>
      </c>
      <c r="C12" s="77"/>
      <c r="D12" s="28" t="s">
        <v>46</v>
      </c>
      <c r="E12" s="64">
        <f>SUM(E4:E10)</f>
        <v>27.199999999999996</v>
      </c>
      <c r="F12" s="65">
        <f>SUM(F4:F10)</f>
        <v>32.6</v>
      </c>
      <c r="G12" s="66">
        <f t="shared" ref="G12:H12" si="1">SUM(G4:G10)</f>
        <v>30.799999999999997</v>
      </c>
      <c r="H12" s="68">
        <f t="shared" si="1"/>
        <v>35</v>
      </c>
      <c r="I12" s="37"/>
      <c r="J12" s="30">
        <f>SUM(J4:J11)</f>
        <v>40</v>
      </c>
      <c r="K12" s="5">
        <f>SUM(K4:K11)</f>
        <v>40</v>
      </c>
    </row>
    <row r="13" spans="1:11" ht="15.5" x14ac:dyDescent="0.35">
      <c r="B13" s="18"/>
      <c r="C13" s="18"/>
      <c r="D13" s="18"/>
      <c r="E13" s="18"/>
      <c r="F13" s="1"/>
      <c r="G13" s="18"/>
      <c r="H13" s="18"/>
      <c r="I13" s="35"/>
      <c r="J13" s="18"/>
    </row>
  </sheetData>
  <mergeCells count="2">
    <mergeCell ref="B12:C12"/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7744DF43A2E42A2A33C046558C178" ma:contentTypeVersion="21" ma:contentTypeDescription="Create a new document." ma:contentTypeScope="" ma:versionID="e29f02a7bf210e39072158a25e29501d">
  <xsd:schema xmlns:xsd="http://www.w3.org/2001/XMLSchema" xmlns:xs="http://www.w3.org/2001/XMLSchema" xmlns:p="http://schemas.microsoft.com/office/2006/metadata/properties" xmlns:ns2="0233f6f3-874b-4dd1-bf21-4eb724f41ad2" xmlns:ns3="bbb1cdd1-cf5a-48b9-b14b-3d868fa48288" targetNamespace="http://schemas.microsoft.com/office/2006/metadata/properties" ma:root="true" ma:fieldsID="451a3977f6fcced5501d1370b965d2f7" ns2:_="" ns3:_="">
    <xsd:import namespace="0233f6f3-874b-4dd1-bf21-4eb724f41ad2"/>
    <xsd:import namespace="bbb1cdd1-cf5a-48b9-b14b-3d868fa48288"/>
    <xsd:element name="properties">
      <xsd:complexType>
        <xsd:sequence>
          <xsd:element name="documentManagement">
            <xsd:complexType>
              <xsd:all>
                <xsd:element ref="ns2:Review_x0020_D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romAddress" minOccurs="0"/>
                <xsd:element ref="ns2:DateReceived" minOccurs="0"/>
                <xsd:element ref="ns2:DateReceive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3f6f3-874b-4dd1-bf21-4eb724f41ad2" elementFormDefault="qualified">
    <xsd:import namespace="http://schemas.microsoft.com/office/2006/documentManagement/types"/>
    <xsd:import namespace="http://schemas.microsoft.com/office/infopath/2007/PartnerControls"/>
    <xsd:element name="Review_x0020_Date" ma:index="5" nillable="true" ma:displayName="Review date" ma:indexed="true" ma:internalName="Review_x0020_Date" ma:readOnly="false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FromAddress" ma:index="24" nillable="true" ma:displayName="From Address" ma:format="Dropdown" ma:internalName="FromAddress">
      <xsd:simpleType>
        <xsd:restriction base="dms:Text">
          <xsd:maxLength value="255"/>
        </xsd:restriction>
      </xsd:simpleType>
    </xsd:element>
    <xsd:element name="DateReceived" ma:index="25" nillable="true" ma:displayName="Date Received" ma:format="Dropdown" ma:internalName="DateReceived">
      <xsd:simpleType>
        <xsd:restriction base="dms:Text">
          <xsd:maxLength value="255"/>
        </xsd:restriction>
      </xsd:simpleType>
    </xsd:element>
    <xsd:element name="DateReceived0" ma:index="26" nillable="true" ma:displayName="DateReceived" ma:format="DateOnly" ma:internalName="DateReceived0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1cdd1-cf5a-48b9-b14b-3d868fa4828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15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19" nillable="true" ma:displayName="Taxonomy Catch All Column" ma:hidden="true" ma:list="{b87fcb59-3518-4cc0-ba6a-4520f0c3fe3b}" ma:internalName="TaxCatchAll" ma:showField="CatchAllData" ma:web="bbb1cdd1-cf5a-48b9-b14b-3d868fa48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bbb1cdd1-cf5a-48b9-b14b-3d868fa48288" xsi:nil="true"/>
    <_ip_UnifiedCompliancePolicyProperties xmlns="bbb1cdd1-cf5a-48b9-b14b-3d868fa48288" xsi:nil="true"/>
    <TaxCatchAll xmlns="bbb1cdd1-cf5a-48b9-b14b-3d868fa48288" xsi:nil="true"/>
    <lcf76f155ced4ddcb4097134ff3c332f xmlns="0233f6f3-874b-4dd1-bf21-4eb724f41ad2">
      <Terms xmlns="http://schemas.microsoft.com/office/infopath/2007/PartnerControls"/>
    </lcf76f155ced4ddcb4097134ff3c332f>
    <Review_x0020_Date xmlns="0233f6f3-874b-4dd1-bf21-4eb724f41ad2" xsi:nil="true"/>
    <DateReceived0 xmlns="0233f6f3-874b-4dd1-bf21-4eb724f41ad2" xsi:nil="true"/>
    <FromAddress xmlns="0233f6f3-874b-4dd1-bf21-4eb724f41ad2" xsi:nil="true"/>
    <DateReceived xmlns="0233f6f3-874b-4dd1-bf21-4eb724f41ad2" xsi:nil="true"/>
  </documentManagement>
</p:properties>
</file>

<file path=customXml/itemProps1.xml><?xml version="1.0" encoding="utf-8"?>
<ds:datastoreItem xmlns:ds="http://schemas.openxmlformats.org/officeDocument/2006/customXml" ds:itemID="{8699A8C5-CAC3-4415-8E8A-3009AA61D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69BAF3-A3A4-4C88-BFCD-72EA6F07D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33f6f3-874b-4dd1-bf21-4eb724f41ad2"/>
    <ds:schemaRef ds:uri="bbb1cdd1-cf5a-48b9-b14b-3d868fa48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82B8A2-B7B7-4603-B7BD-48A368486B1D}">
  <ds:schemaRefs>
    <ds:schemaRef ds:uri="http://schemas.microsoft.com/office/2006/documentManagement/types"/>
    <ds:schemaRef ds:uri="http://purl.org/dc/elements/1.1/"/>
    <ds:schemaRef ds:uri="http://purl.org/dc/dcmitype/"/>
    <ds:schemaRef ds:uri="0233f6f3-874b-4dd1-bf21-4eb724f41ad2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bb1cdd1-cf5a-48b9-b14b-3d868fa48288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of Scoring </vt:lpstr>
      <vt:lpstr>Price</vt:lpstr>
      <vt:lpstr>Price Calcs</vt:lpstr>
      <vt:lpstr>Quality </vt:lpstr>
      <vt:lpstr>Quality Calcs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MCGUIRE, Niamh (NHS ENGLAND)</dc:creator>
  <cp:lastModifiedBy>MCGUIRE, Niamh (NHS ENGLAND)</cp:lastModifiedBy>
  <dcterms:created xsi:type="dcterms:W3CDTF">2025-11-04T16:30:37Z</dcterms:created>
  <dcterms:modified xsi:type="dcterms:W3CDTF">2025-12-12T12:53:47Z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0x0101006917744DF43A2E42A2A33C046558C178</vt:lpwstr>
  </property>
  <property fmtid="{D5CDD505-2E9C-101B-9397-08002B2CF9AE}" pid="3" name="MediaServiceImageTags">
    <vt:lpwstr/>
  </property>
</Properties>
</file>