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nhs.sharepoint.com/sites/CFO/cm/mpsc/ResLib/Branded/CM-PHR-25-5727 - NHS Intravenous (IV) Fluids, Topical Solutions, Urological Solutions + Gelatins - 1 June 2026/03 Tender/02 ITO Documents/"/>
    </mc:Choice>
  </mc:AlternateContent>
  <xr:revisionPtr revIDLastSave="898" documentId="8_{B4926EBC-7F3D-49FE-9B53-E61B2A2AAB4F}" xr6:coauthVersionLast="47" xr6:coauthVersionMax="47" xr10:uidLastSave="{617020BE-27D9-40D6-82AE-F240C9DC4CD7}"/>
  <bookViews>
    <workbookView xWindow="-28920" yWindow="-120" windowWidth="29040" windowHeight="15720" xr2:uid="{F1F64707-F418-4283-A537-ADF20781B472}"/>
  </bookViews>
  <sheets>
    <sheet name="Summary" sheetId="4" r:id="rId1"/>
    <sheet name="Customer Satisfaction " sheetId="5" r:id="rId2"/>
    <sheet name="OTIF" sheetId="3" r:id="rId3"/>
    <sheet name="Initial Framework Stock" sheetId="1" r:id="rId4"/>
    <sheet name="Framework Stock Level" sheetId="9" r:id="rId5"/>
    <sheet name="Validation" sheetId="6" r:id="rId6"/>
  </sheets>
  <definedNames>
    <definedName name="_xlnm._FilterDatabase" localSheetId="1" hidden="1">'Customer Satisfaction '!$B$6:$D$422</definedName>
    <definedName name="_xlnm._FilterDatabase" localSheetId="4" hidden="1">'Framework Stock Level'!$B$2:$M$117</definedName>
    <definedName name="_xlnm._FilterDatabase" localSheetId="3" hidden="1">'Initial Framework Stock'!$B$2:$M$118</definedName>
    <definedName name="_xlnm._FilterDatabase" localSheetId="2" hidden="1">OTIF!$B$3:$K$19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5" l="1"/>
  <c r="E2" i="5"/>
  <c r="E3" i="5"/>
  <c r="J33" i="4" a="1"/>
  <c r="J33" i="4" s="1"/>
  <c r="I33" i="4" a="1"/>
  <c r="I33" i="4" s="1"/>
  <c r="Q22" i="4"/>
  <c r="Q21" i="4"/>
  <c r="Q20" i="4"/>
  <c r="Q19" i="4"/>
  <c r="Q18" i="4"/>
  <c r="R3" i="1"/>
  <c r="Q3" i="1"/>
  <c r="P3" i="1"/>
  <c r="O3" i="1"/>
  <c r="N3" i="1"/>
  <c r="M3" i="1"/>
  <c r="M118" i="1"/>
  <c r="M117" i="1"/>
  <c r="M116" i="1"/>
  <c r="M115" i="1"/>
  <c r="M114" i="1"/>
  <c r="M113" i="1"/>
  <c r="M112" i="1"/>
  <c r="M111" i="1"/>
  <c r="N111" i="1" s="1"/>
  <c r="M110" i="1"/>
  <c r="R110" i="1" s="1"/>
  <c r="M109" i="1"/>
  <c r="P109" i="1" s="1"/>
  <c r="M108" i="1"/>
  <c r="O108" i="1" s="1"/>
  <c r="M107" i="1"/>
  <c r="O107" i="1" s="1"/>
  <c r="M106" i="1"/>
  <c r="M105" i="1"/>
  <c r="M104" i="1"/>
  <c r="M103" i="1"/>
  <c r="M102" i="1"/>
  <c r="M101" i="1"/>
  <c r="M100" i="1"/>
  <c r="M99" i="1"/>
  <c r="P99" i="1" s="1"/>
  <c r="M98" i="1"/>
  <c r="M97" i="1"/>
  <c r="R97" i="1" s="1"/>
  <c r="M96" i="1"/>
  <c r="M95" i="1"/>
  <c r="M94" i="1"/>
  <c r="M93" i="1"/>
  <c r="M92" i="1"/>
  <c r="M91" i="1"/>
  <c r="M90" i="1"/>
  <c r="M89" i="1"/>
  <c r="M87" i="1"/>
  <c r="M86" i="1"/>
  <c r="P86" i="1" s="1"/>
  <c r="M85" i="1"/>
  <c r="M84" i="1"/>
  <c r="M83" i="1"/>
  <c r="O83" i="1" s="1"/>
  <c r="M82" i="1"/>
  <c r="O82" i="1" s="1"/>
  <c r="M81" i="1"/>
  <c r="M80" i="1"/>
  <c r="M79" i="1"/>
  <c r="M78" i="1"/>
  <c r="M77" i="1"/>
  <c r="O77" i="1" s="1"/>
  <c r="M75" i="1"/>
  <c r="M74" i="1"/>
  <c r="N74" i="1" s="1"/>
  <c r="M73" i="1"/>
  <c r="P73" i="1" s="1"/>
  <c r="M72" i="1"/>
  <c r="M71" i="1"/>
  <c r="P71" i="1" s="1"/>
  <c r="M70" i="1"/>
  <c r="R70" i="1" s="1"/>
  <c r="M69" i="1"/>
  <c r="R69" i="1" s="1"/>
  <c r="M68" i="1"/>
  <c r="M67" i="1"/>
  <c r="M66" i="1"/>
  <c r="M65" i="1"/>
  <c r="M64" i="1"/>
  <c r="M63" i="1"/>
  <c r="M62" i="1"/>
  <c r="N62" i="1" s="1"/>
  <c r="M61" i="1"/>
  <c r="N61" i="1" s="1"/>
  <c r="O58" i="1"/>
  <c r="O57" i="1"/>
  <c r="M55" i="1"/>
  <c r="R55" i="1" s="1"/>
  <c r="M54" i="1"/>
  <c r="O54" i="1" s="1"/>
  <c r="M53" i="1"/>
  <c r="M52" i="1"/>
  <c r="M51" i="1"/>
  <c r="M50" i="1"/>
  <c r="M49" i="1"/>
  <c r="M47" i="1"/>
  <c r="M45" i="1"/>
  <c r="M43" i="1"/>
  <c r="M42" i="1"/>
  <c r="P42" i="1" s="1"/>
  <c r="M41" i="1"/>
  <c r="P41" i="1" s="1"/>
  <c r="M40" i="1"/>
  <c r="R40" i="1" s="1"/>
  <c r="M39" i="1"/>
  <c r="Q39" i="1" s="1"/>
  <c r="M38" i="1"/>
  <c r="M37" i="1"/>
  <c r="M36" i="1"/>
  <c r="N36" i="1" s="1"/>
  <c r="M34" i="1"/>
  <c r="M32" i="1"/>
  <c r="M31" i="1"/>
  <c r="M29" i="1"/>
  <c r="N29" i="1" s="1"/>
  <c r="M26" i="1"/>
  <c r="M4" i="1"/>
  <c r="M5" i="1"/>
  <c r="Q5" i="1" s="1"/>
  <c r="M6" i="1"/>
  <c r="M7" i="1"/>
  <c r="O7" i="1" s="1"/>
  <c r="M8" i="1"/>
  <c r="M9" i="1"/>
  <c r="M10" i="1"/>
  <c r="R10" i="1" s="1"/>
  <c r="M11" i="1"/>
  <c r="M12" i="1"/>
  <c r="M13" i="1"/>
  <c r="M14" i="1"/>
  <c r="R14" i="1" s="1"/>
  <c r="M15" i="1"/>
  <c r="N15" i="1" s="1"/>
  <c r="M16" i="1"/>
  <c r="Q16" i="1" s="1"/>
  <c r="M17" i="1"/>
  <c r="Q17" i="1" s="1"/>
  <c r="M18" i="1"/>
  <c r="N18" i="1" s="1"/>
  <c r="M19" i="1"/>
  <c r="N19" i="1" s="1"/>
  <c r="M20" i="1"/>
  <c r="M21" i="1"/>
  <c r="M22" i="1"/>
  <c r="M23" i="1"/>
  <c r="M24" i="1"/>
  <c r="M25" i="1"/>
  <c r="N25" i="1" s="1"/>
  <c r="M88" i="1"/>
  <c r="R88" i="1" s="1"/>
  <c r="M76" i="1"/>
  <c r="R76" i="1" s="1"/>
  <c r="M56" i="1"/>
  <c r="R56" i="1" s="1"/>
  <c r="M48" i="1"/>
  <c r="P48" i="1" s="1"/>
  <c r="M46" i="1"/>
  <c r="Q46" i="1" s="1"/>
  <c r="M44" i="1"/>
  <c r="Q44" i="1" s="1"/>
  <c r="M35" i="1"/>
  <c r="Q35" i="1" s="1"/>
  <c r="M33" i="1"/>
  <c r="O33" i="1" s="1"/>
  <c r="M30" i="1"/>
  <c r="P30" i="1" s="1"/>
  <c r="M28" i="1"/>
  <c r="R28" i="1" s="1"/>
  <c r="M27" i="1"/>
  <c r="K24" i="9"/>
  <c r="K25" i="9"/>
  <c r="K27" i="9"/>
  <c r="K28" i="9"/>
  <c r="K112" i="9"/>
  <c r="J117" i="9"/>
  <c r="M117" i="9" s="1"/>
  <c r="J116" i="9"/>
  <c r="M116" i="9" s="1"/>
  <c r="J115" i="9"/>
  <c r="I115" i="9" s="1"/>
  <c r="K115" i="9" s="1"/>
  <c r="J114" i="9"/>
  <c r="M114" i="9" s="1"/>
  <c r="I114" i="9"/>
  <c r="K114" i="9" s="1"/>
  <c r="J113" i="9"/>
  <c r="M113" i="9" s="1"/>
  <c r="J112" i="9"/>
  <c r="I112" i="9" s="1"/>
  <c r="J111" i="9"/>
  <c r="M111" i="9" s="1"/>
  <c r="J110" i="9"/>
  <c r="M110" i="9" s="1"/>
  <c r="J109" i="9"/>
  <c r="M109" i="9" s="1"/>
  <c r="I109" i="9"/>
  <c r="K109" i="9" s="1"/>
  <c r="J108" i="9"/>
  <c r="M108" i="9" s="1"/>
  <c r="J107" i="9"/>
  <c r="M107" i="9" s="1"/>
  <c r="J106" i="9"/>
  <c r="M106" i="9" s="1"/>
  <c r="J105" i="9"/>
  <c r="M105" i="9" s="1"/>
  <c r="I105" i="9"/>
  <c r="K105" i="9" s="1"/>
  <c r="J104" i="9"/>
  <c r="M104" i="9" s="1"/>
  <c r="J103" i="9"/>
  <c r="M103" i="9" s="1"/>
  <c r="J102" i="9"/>
  <c r="M102" i="9" s="1"/>
  <c r="J101" i="9"/>
  <c r="M101" i="9" s="1"/>
  <c r="J100" i="9"/>
  <c r="M100" i="9" s="1"/>
  <c r="I100" i="9"/>
  <c r="K100" i="9" s="1"/>
  <c r="J99" i="9"/>
  <c r="M99" i="9" s="1"/>
  <c r="J98" i="9"/>
  <c r="M98" i="9" s="1"/>
  <c r="J97" i="9"/>
  <c r="M97" i="9" s="1"/>
  <c r="J96" i="9"/>
  <c r="M96" i="9" s="1"/>
  <c r="I96" i="9"/>
  <c r="K96" i="9" s="1"/>
  <c r="J95" i="9"/>
  <c r="M95" i="9" s="1"/>
  <c r="J94" i="9"/>
  <c r="M94" i="9" s="1"/>
  <c r="J93" i="9"/>
  <c r="M93" i="9" s="1"/>
  <c r="J92" i="9"/>
  <c r="M92" i="9" s="1"/>
  <c r="J91" i="9"/>
  <c r="M91" i="9" s="1"/>
  <c r="J90" i="9"/>
  <c r="M90" i="9" s="1"/>
  <c r="J89" i="9"/>
  <c r="M89" i="9" s="1"/>
  <c r="J88" i="9"/>
  <c r="M88" i="9" s="1"/>
  <c r="I88" i="9"/>
  <c r="K88" i="9" s="1"/>
  <c r="J87" i="9"/>
  <c r="M87" i="9" s="1"/>
  <c r="J86" i="9"/>
  <c r="M86" i="9" s="1"/>
  <c r="J85" i="9"/>
  <c r="M85" i="9" s="1"/>
  <c r="J84" i="9"/>
  <c r="M84" i="9" s="1"/>
  <c r="J83" i="9"/>
  <c r="M83" i="9" s="1"/>
  <c r="J82" i="9"/>
  <c r="M82" i="9" s="1"/>
  <c r="J81" i="9"/>
  <c r="M81" i="9" s="1"/>
  <c r="J80" i="9"/>
  <c r="M80" i="9" s="1"/>
  <c r="J79" i="9"/>
  <c r="I79" i="9" s="1"/>
  <c r="K79" i="9" s="1"/>
  <c r="J78" i="9"/>
  <c r="M78" i="9" s="1"/>
  <c r="J77" i="9"/>
  <c r="M77" i="9" s="1"/>
  <c r="J76" i="9"/>
  <c r="I76" i="9" s="1"/>
  <c r="K76" i="9" s="1"/>
  <c r="J75" i="9"/>
  <c r="M75" i="9" s="1"/>
  <c r="J74" i="9"/>
  <c r="M74" i="9" s="1"/>
  <c r="J73" i="9"/>
  <c r="I73" i="9" s="1"/>
  <c r="K73" i="9" s="1"/>
  <c r="J72" i="9"/>
  <c r="M72" i="9" s="1"/>
  <c r="J71" i="9"/>
  <c r="M71" i="9" s="1"/>
  <c r="J70" i="9"/>
  <c r="M70" i="9" s="1"/>
  <c r="J69" i="9"/>
  <c r="M69" i="9" s="1"/>
  <c r="J68" i="9"/>
  <c r="M68" i="9" s="1"/>
  <c r="J67" i="9"/>
  <c r="M67" i="9" s="1"/>
  <c r="I67" i="9"/>
  <c r="K67" i="9" s="1"/>
  <c r="J66" i="9"/>
  <c r="M66" i="9" s="1"/>
  <c r="J65" i="9"/>
  <c r="M65" i="9" s="1"/>
  <c r="J64" i="9"/>
  <c r="M64" i="9" s="1"/>
  <c r="J63" i="9"/>
  <c r="M63" i="9" s="1"/>
  <c r="J62" i="9"/>
  <c r="M62" i="9" s="1"/>
  <c r="J61" i="9"/>
  <c r="M61" i="9" s="1"/>
  <c r="J60" i="9"/>
  <c r="M60" i="9" s="1"/>
  <c r="J59" i="9"/>
  <c r="M59" i="9" s="1"/>
  <c r="J58" i="9"/>
  <c r="M58" i="9" s="1"/>
  <c r="J57" i="9"/>
  <c r="M57" i="9" s="1"/>
  <c r="J56" i="9"/>
  <c r="M56" i="9" s="1"/>
  <c r="J55" i="9"/>
  <c r="M55" i="9" s="1"/>
  <c r="J54" i="9"/>
  <c r="M54" i="9" s="1"/>
  <c r="J53" i="9"/>
  <c r="M53" i="9" s="1"/>
  <c r="J52" i="9"/>
  <c r="M52" i="9" s="1"/>
  <c r="I52" i="9"/>
  <c r="K52" i="9" s="1"/>
  <c r="J51" i="9"/>
  <c r="M51" i="9" s="1"/>
  <c r="J50" i="9"/>
  <c r="M50" i="9" s="1"/>
  <c r="J49" i="9"/>
  <c r="M49" i="9" s="1"/>
  <c r="I49" i="9"/>
  <c r="K49" i="9" s="1"/>
  <c r="J48" i="9"/>
  <c r="M48" i="9" s="1"/>
  <c r="J47" i="9"/>
  <c r="M47" i="9" s="1"/>
  <c r="J46" i="9"/>
  <c r="I46" i="9" s="1"/>
  <c r="K46" i="9" s="1"/>
  <c r="J45" i="9"/>
  <c r="M45" i="9" s="1"/>
  <c r="J44" i="9"/>
  <c r="M44" i="9" s="1"/>
  <c r="J43" i="9"/>
  <c r="M43" i="9" s="1"/>
  <c r="J42" i="9"/>
  <c r="M42" i="9" s="1"/>
  <c r="J41" i="9"/>
  <c r="M41" i="9" s="1"/>
  <c r="J40" i="9"/>
  <c r="M40" i="9" s="1"/>
  <c r="I40" i="9"/>
  <c r="K40" i="9" s="1"/>
  <c r="J39" i="9"/>
  <c r="M39" i="9" s="1"/>
  <c r="I39" i="9"/>
  <c r="K39" i="9" s="1"/>
  <c r="J38" i="9"/>
  <c r="M38" i="9" s="1"/>
  <c r="J37" i="9"/>
  <c r="M37" i="9" s="1"/>
  <c r="I37" i="9"/>
  <c r="K37" i="9" s="1"/>
  <c r="J36" i="9"/>
  <c r="M36" i="9" s="1"/>
  <c r="J35" i="9"/>
  <c r="M35" i="9" s="1"/>
  <c r="J34" i="9"/>
  <c r="M34" i="9" s="1"/>
  <c r="I34" i="9"/>
  <c r="K34" i="9" s="1"/>
  <c r="J33" i="9"/>
  <c r="I33" i="9" s="1"/>
  <c r="K33" i="9" s="1"/>
  <c r="J32" i="9"/>
  <c r="M32" i="9" s="1"/>
  <c r="J31" i="9"/>
  <c r="I31" i="9" s="1"/>
  <c r="K31" i="9" s="1"/>
  <c r="J30" i="9"/>
  <c r="M30" i="9" s="1"/>
  <c r="J29" i="9"/>
  <c r="M29" i="9" s="1"/>
  <c r="J28" i="9"/>
  <c r="M28" i="9" s="1"/>
  <c r="I28" i="9"/>
  <c r="J27" i="9"/>
  <c r="I27" i="9" s="1"/>
  <c r="J26" i="9"/>
  <c r="M26" i="9" s="1"/>
  <c r="J25" i="9"/>
  <c r="M25" i="9" s="1"/>
  <c r="I25" i="9"/>
  <c r="M24" i="9"/>
  <c r="J23" i="9"/>
  <c r="I23" i="9" s="1"/>
  <c r="K23" i="9" s="1"/>
  <c r="J22" i="9"/>
  <c r="M22" i="9" s="1"/>
  <c r="I22" i="9"/>
  <c r="K22" i="9" s="1"/>
  <c r="J21" i="9"/>
  <c r="M21" i="9" s="1"/>
  <c r="J20" i="9"/>
  <c r="I20" i="9" s="1"/>
  <c r="K20" i="9" s="1"/>
  <c r="J19" i="9"/>
  <c r="I19" i="9" s="1"/>
  <c r="K19" i="9" s="1"/>
  <c r="J18" i="9"/>
  <c r="M18" i="9" s="1"/>
  <c r="J17" i="9"/>
  <c r="I17" i="9" s="1"/>
  <c r="K17" i="9" s="1"/>
  <c r="J16" i="9"/>
  <c r="M16" i="9" s="1"/>
  <c r="I16" i="9"/>
  <c r="K16" i="9" s="1"/>
  <c r="J15" i="9"/>
  <c r="M15" i="9" s="1"/>
  <c r="J14" i="9"/>
  <c r="I14" i="9" s="1"/>
  <c r="K14" i="9" s="1"/>
  <c r="J13" i="9"/>
  <c r="M13" i="9" s="1"/>
  <c r="J12" i="9"/>
  <c r="M12" i="9" s="1"/>
  <c r="J11" i="9"/>
  <c r="I11" i="9" s="1"/>
  <c r="K11" i="9" s="1"/>
  <c r="J10" i="9"/>
  <c r="I10" i="9" s="1"/>
  <c r="K10" i="9" s="1"/>
  <c r="J9" i="9"/>
  <c r="M9" i="9" s="1"/>
  <c r="J8" i="9"/>
  <c r="I8" i="9" s="1"/>
  <c r="K8" i="9" s="1"/>
  <c r="J7" i="9"/>
  <c r="M7" i="9" s="1"/>
  <c r="J6" i="9"/>
  <c r="M6" i="9" s="1"/>
  <c r="I6" i="9"/>
  <c r="K6" i="9" s="1"/>
  <c r="J5" i="9"/>
  <c r="I5" i="9" s="1"/>
  <c r="K5" i="9" s="1"/>
  <c r="J4" i="9"/>
  <c r="M4" i="9" s="1"/>
  <c r="I4" i="9"/>
  <c r="K4" i="9" s="1"/>
  <c r="M3" i="9"/>
  <c r="J3" i="9"/>
  <c r="I3" i="9" s="1"/>
  <c r="K3" i="9" s="1"/>
  <c r="L26" i="4"/>
  <c r="K26" i="4"/>
  <c r="J26" i="4"/>
  <c r="I26" i="4"/>
  <c r="M1" i="3"/>
  <c r="O9" i="3"/>
  <c r="L1" i="3"/>
  <c r="R9" i="1"/>
  <c r="R20" i="1"/>
  <c r="R21" i="1"/>
  <c r="R22" i="1"/>
  <c r="O23" i="1"/>
  <c r="Q37" i="1"/>
  <c r="Q38" i="1"/>
  <c r="N51" i="1"/>
  <c r="O52" i="1"/>
  <c r="R53" i="1"/>
  <c r="O64" i="1"/>
  <c r="O65" i="1"/>
  <c r="Q66" i="1"/>
  <c r="R67" i="1"/>
  <c r="R68" i="1"/>
  <c r="N75" i="1"/>
  <c r="Q79" i="1"/>
  <c r="R80" i="1"/>
  <c r="R81" i="1"/>
  <c r="P84" i="1"/>
  <c r="Q89" i="1"/>
  <c r="Q90" i="1"/>
  <c r="Q91" i="1"/>
  <c r="R92" i="1"/>
  <c r="P93" i="1"/>
  <c r="R94" i="1"/>
  <c r="Q100" i="1"/>
  <c r="Q101" i="1"/>
  <c r="O102" i="1"/>
  <c r="N103" i="1"/>
  <c r="R104" i="1"/>
  <c r="N105" i="1"/>
  <c r="R106" i="1"/>
  <c r="Q112" i="1"/>
  <c r="Q113" i="1"/>
  <c r="Q114" i="1"/>
  <c r="N115" i="1"/>
  <c r="R116" i="1"/>
  <c r="R117" i="1"/>
  <c r="R118" i="1"/>
  <c r="I9" i="9" l="1"/>
  <c r="K9" i="9" s="1"/>
  <c r="I69" i="9"/>
  <c r="K69" i="9" s="1"/>
  <c r="I60" i="9"/>
  <c r="K60" i="9" s="1"/>
  <c r="Q27" i="1"/>
  <c r="P8" i="1"/>
  <c r="I36" i="9"/>
  <c r="K36" i="9" s="1"/>
  <c r="I63" i="9"/>
  <c r="K63" i="9" s="1"/>
  <c r="I72" i="9"/>
  <c r="K72" i="9" s="1"/>
  <c r="I18" i="9"/>
  <c r="K18" i="9" s="1"/>
  <c r="I55" i="9"/>
  <c r="K55" i="9" s="1"/>
  <c r="I93" i="9"/>
  <c r="K93" i="9" s="1"/>
  <c r="I85" i="9"/>
  <c r="K85" i="9" s="1"/>
  <c r="I94" i="9"/>
  <c r="K94" i="9" s="1"/>
  <c r="I103" i="9"/>
  <c r="K103" i="9" s="1"/>
  <c r="I57" i="9"/>
  <c r="K57" i="9" s="1"/>
  <c r="I75" i="9"/>
  <c r="K75" i="9" s="1"/>
  <c r="I82" i="9"/>
  <c r="K82" i="9" s="1"/>
  <c r="I12" i="9"/>
  <c r="K12" i="9" s="1"/>
  <c r="I30" i="9"/>
  <c r="K30" i="9" s="1"/>
  <c r="I64" i="9"/>
  <c r="K64" i="9" s="1"/>
  <c r="I99" i="9"/>
  <c r="K99" i="9" s="1"/>
  <c r="M33" i="9"/>
  <c r="I58" i="9"/>
  <c r="K58" i="9" s="1"/>
  <c r="M73" i="9"/>
  <c r="I13" i="9"/>
  <c r="K13" i="9" s="1"/>
  <c r="I21" i="9"/>
  <c r="K21" i="9" s="1"/>
  <c r="I108" i="9"/>
  <c r="K108" i="9" s="1"/>
  <c r="M112" i="9"/>
  <c r="M27" i="9"/>
  <c r="I7" i="9"/>
  <c r="K7" i="9" s="1"/>
  <c r="I15" i="9"/>
  <c r="K15" i="9" s="1"/>
  <c r="I45" i="9"/>
  <c r="K45" i="9" s="1"/>
  <c r="I54" i="9"/>
  <c r="K54" i="9" s="1"/>
  <c r="I70" i="9"/>
  <c r="K70" i="9" s="1"/>
  <c r="I78" i="9"/>
  <c r="K78" i="9" s="1"/>
  <c r="I87" i="9"/>
  <c r="K87" i="9" s="1"/>
  <c r="M8" i="9"/>
  <c r="M5" i="9"/>
  <c r="M14" i="9"/>
  <c r="M23" i="9"/>
  <c r="M76" i="9"/>
  <c r="I42" i="9"/>
  <c r="K42" i="9" s="1"/>
  <c r="I90" i="9"/>
  <c r="K90" i="9" s="1"/>
  <c r="I106" i="9"/>
  <c r="K106" i="9" s="1"/>
  <c r="I111" i="9"/>
  <c r="K111" i="9" s="1"/>
  <c r="M17" i="9"/>
  <c r="M31" i="9"/>
  <c r="M11" i="9"/>
  <c r="M20" i="9"/>
  <c r="I43" i="9"/>
  <c r="K43" i="9" s="1"/>
  <c r="I51" i="9"/>
  <c r="K51" i="9" s="1"/>
  <c r="I91" i="9"/>
  <c r="K91" i="9" s="1"/>
  <c r="M10" i="9"/>
  <c r="M19" i="9"/>
  <c r="I61" i="9"/>
  <c r="K61" i="9" s="1"/>
  <c r="I66" i="9"/>
  <c r="K66" i="9" s="1"/>
  <c r="I97" i="9"/>
  <c r="K97" i="9" s="1"/>
  <c r="I102" i="9"/>
  <c r="K102" i="9" s="1"/>
  <c r="M46" i="9"/>
  <c r="M115" i="9"/>
  <c r="I81" i="9"/>
  <c r="K81" i="9" s="1"/>
  <c r="I117" i="9"/>
  <c r="K117" i="9" s="1"/>
  <c r="M79" i="9"/>
  <c r="I48" i="9"/>
  <c r="K48" i="9" s="1"/>
  <c r="I84" i="9"/>
  <c r="K84" i="9" s="1"/>
  <c r="I26" i="9"/>
  <c r="K26" i="9" s="1"/>
  <c r="I29" i="9"/>
  <c r="K29" i="9" s="1"/>
  <c r="I32" i="9"/>
  <c r="K32" i="9" s="1"/>
  <c r="I35" i="9"/>
  <c r="K35" i="9" s="1"/>
  <c r="I38" i="9"/>
  <c r="K38" i="9" s="1"/>
  <c r="I41" i="9"/>
  <c r="K41" i="9" s="1"/>
  <c r="I44" i="9"/>
  <c r="K44" i="9" s="1"/>
  <c r="I47" i="9"/>
  <c r="K47" i="9" s="1"/>
  <c r="I50" i="9"/>
  <c r="K50" i="9" s="1"/>
  <c r="I53" i="9"/>
  <c r="K53" i="9" s="1"/>
  <c r="I56" i="9"/>
  <c r="K56" i="9" s="1"/>
  <c r="I59" i="9"/>
  <c r="K59" i="9" s="1"/>
  <c r="I62" i="9"/>
  <c r="K62" i="9" s="1"/>
  <c r="I65" i="9"/>
  <c r="K65" i="9" s="1"/>
  <c r="I68" i="9"/>
  <c r="K68" i="9" s="1"/>
  <c r="I71" i="9"/>
  <c r="K71" i="9" s="1"/>
  <c r="I74" i="9"/>
  <c r="K74" i="9" s="1"/>
  <c r="I77" i="9"/>
  <c r="K77" i="9" s="1"/>
  <c r="I80" i="9"/>
  <c r="K80" i="9" s="1"/>
  <c r="I83" i="9"/>
  <c r="K83" i="9" s="1"/>
  <c r="I86" i="9"/>
  <c r="K86" i="9" s="1"/>
  <c r="I89" i="9"/>
  <c r="K89" i="9" s="1"/>
  <c r="I92" i="9"/>
  <c r="K92" i="9" s="1"/>
  <c r="I95" i="9"/>
  <c r="K95" i="9" s="1"/>
  <c r="I98" i="9"/>
  <c r="K98" i="9" s="1"/>
  <c r="I101" i="9"/>
  <c r="K101" i="9" s="1"/>
  <c r="I104" i="9"/>
  <c r="K104" i="9" s="1"/>
  <c r="I107" i="9"/>
  <c r="K107" i="9" s="1"/>
  <c r="I110" i="9"/>
  <c r="K110" i="9" s="1"/>
  <c r="I113" i="9"/>
  <c r="K113" i="9" s="1"/>
  <c r="I116" i="9"/>
  <c r="K116" i="9" s="1"/>
  <c r="N6" i="1"/>
  <c r="N28" i="1"/>
  <c r="Q19" i="1"/>
  <c r="N27" i="1"/>
  <c r="P25" i="1"/>
  <c r="N4" i="1"/>
  <c r="P31" i="1"/>
  <c r="N31" i="1"/>
  <c r="Q92" i="1"/>
  <c r="N20" i="1"/>
  <c r="P27" i="1"/>
  <c r="R33" i="1"/>
  <c r="P33" i="1"/>
  <c r="N67" i="1"/>
  <c r="Q33" i="1"/>
  <c r="N33" i="1"/>
  <c r="P80" i="1"/>
  <c r="R25" i="1"/>
  <c r="P112" i="1"/>
  <c r="O5" i="3"/>
  <c r="O6" i="3"/>
  <c r="O7" i="3"/>
  <c r="O8" i="3"/>
  <c r="N32" i="1"/>
  <c r="P32" i="1"/>
  <c r="Q10" i="1"/>
  <c r="N35" i="1"/>
  <c r="P35" i="1"/>
  <c r="R35" i="1"/>
  <c r="N44" i="1"/>
  <c r="R44" i="1"/>
  <c r="Q25" i="1"/>
  <c r="N80" i="1"/>
  <c r="P44" i="1"/>
  <c r="N112" i="1"/>
  <c r="Q20" i="1"/>
  <c r="N46" i="1"/>
  <c r="P46" i="1"/>
  <c r="R46" i="1"/>
  <c r="O22" i="1"/>
  <c r="Q55" i="1"/>
  <c r="O25" i="1"/>
  <c r="O67" i="1"/>
  <c r="Q77" i="1"/>
  <c r="O27" i="1"/>
  <c r="O68" i="1"/>
  <c r="O106" i="1"/>
  <c r="Q93" i="1"/>
  <c r="O35" i="1"/>
  <c r="O112" i="1"/>
  <c r="Q103" i="1"/>
  <c r="O44" i="1"/>
  <c r="R100" i="1"/>
  <c r="O46" i="1"/>
  <c r="O30" i="1"/>
  <c r="R30" i="1"/>
  <c r="P52" i="1"/>
  <c r="O40" i="1"/>
  <c r="R16" i="1"/>
  <c r="O41" i="1"/>
  <c r="R17" i="1"/>
  <c r="Q54" i="1"/>
  <c r="N86" i="1"/>
  <c r="O48" i="1"/>
  <c r="R48" i="1"/>
  <c r="N89" i="1"/>
  <c r="O79" i="1"/>
  <c r="P100" i="1"/>
  <c r="Q64" i="1"/>
  <c r="R65" i="1"/>
  <c r="N56" i="1"/>
  <c r="O56" i="1"/>
  <c r="P56" i="1"/>
  <c r="Q56" i="1"/>
  <c r="N113" i="1"/>
  <c r="N114" i="1"/>
  <c r="Q18" i="1"/>
  <c r="O28" i="1"/>
  <c r="P28" i="1"/>
  <c r="Q28" i="1"/>
  <c r="Q30" i="1"/>
  <c r="P61" i="1"/>
  <c r="P64" i="1"/>
  <c r="R41" i="1"/>
  <c r="Q48" i="1"/>
  <c r="N104" i="1"/>
  <c r="O80" i="1"/>
  <c r="P101" i="1"/>
  <c r="Q65" i="1"/>
  <c r="R89" i="1"/>
  <c r="N76" i="1"/>
  <c r="O76" i="1"/>
  <c r="P76" i="1"/>
  <c r="Q76" i="1"/>
  <c r="N41" i="1"/>
  <c r="N30" i="1"/>
  <c r="N52" i="1"/>
  <c r="O29" i="1"/>
  <c r="R5" i="1"/>
  <c r="Q29" i="1"/>
  <c r="N77" i="1"/>
  <c r="Q40" i="1"/>
  <c r="R29" i="1"/>
  <c r="P89" i="1"/>
  <c r="N48" i="1"/>
  <c r="N5" i="1"/>
  <c r="O105" i="1"/>
  <c r="Q67" i="1"/>
  <c r="N88" i="1"/>
  <c r="O88" i="1"/>
  <c r="P88" i="1"/>
  <c r="Q88" i="1"/>
  <c r="N43" i="1"/>
  <c r="R43" i="1"/>
  <c r="O43" i="1"/>
  <c r="P43" i="1"/>
  <c r="R60" i="1"/>
  <c r="P60" i="1"/>
  <c r="R59" i="1"/>
  <c r="P59" i="1"/>
  <c r="P34" i="1"/>
  <c r="N34" i="1"/>
  <c r="O81" i="1"/>
  <c r="R83" i="1"/>
  <c r="N116" i="1"/>
  <c r="P102" i="1"/>
  <c r="O117" i="1"/>
  <c r="R42" i="1"/>
  <c r="N7" i="1"/>
  <c r="O9" i="1"/>
  <c r="O118" i="1"/>
  <c r="N100" i="1"/>
  <c r="O10" i="1"/>
  <c r="O93" i="1"/>
  <c r="P5" i="1"/>
  <c r="P65" i="1"/>
  <c r="P113" i="1"/>
  <c r="Q41" i="1"/>
  <c r="Q80" i="1"/>
  <c r="R52" i="1"/>
  <c r="R101" i="1"/>
  <c r="Q94" i="1"/>
  <c r="Q102" i="1"/>
  <c r="R23" i="1"/>
  <c r="R71" i="1"/>
  <c r="Q104" i="1"/>
  <c r="O53" i="1"/>
  <c r="N16" i="1"/>
  <c r="N101" i="1"/>
  <c r="O16" i="1"/>
  <c r="O55" i="1"/>
  <c r="O94" i="1"/>
  <c r="P16" i="1"/>
  <c r="Q7" i="1"/>
  <c r="Q51" i="1"/>
  <c r="Q81" i="1"/>
  <c r="Q116" i="1"/>
  <c r="R58" i="1"/>
  <c r="R112" i="1"/>
  <c r="Q21" i="1"/>
  <c r="N90" i="1"/>
  <c r="O42" i="1"/>
  <c r="O116" i="1"/>
  <c r="Q22" i="1"/>
  <c r="N91" i="1"/>
  <c r="N92" i="1"/>
  <c r="O92" i="1"/>
  <c r="N17" i="1"/>
  <c r="N64" i="1"/>
  <c r="N102" i="1"/>
  <c r="O20" i="1"/>
  <c r="O100" i="1"/>
  <c r="P17" i="1"/>
  <c r="P75" i="1"/>
  <c r="Q8" i="1"/>
  <c r="Q52" i="1"/>
  <c r="Q117" i="1"/>
  <c r="R113" i="1"/>
  <c r="Q68" i="1"/>
  <c r="Q105" i="1"/>
  <c r="N53" i="1"/>
  <c r="Q106" i="1"/>
  <c r="N65" i="1"/>
  <c r="O21" i="1"/>
  <c r="O104" i="1"/>
  <c r="P29" i="1"/>
  <c r="P77" i="1"/>
  <c r="Q9" i="1"/>
  <c r="Q53" i="1"/>
  <c r="Q118" i="1"/>
  <c r="N85" i="1"/>
  <c r="Q85" i="1"/>
  <c r="O85" i="1"/>
  <c r="R85" i="1"/>
  <c r="P85" i="1"/>
  <c r="P96" i="1"/>
  <c r="N96" i="1"/>
  <c r="Q96" i="1"/>
  <c r="R96" i="1"/>
  <c r="O96" i="1"/>
  <c r="P24" i="1"/>
  <c r="N24" i="1"/>
  <c r="Q24" i="1"/>
  <c r="O24" i="1"/>
  <c r="R24" i="1"/>
  <c r="N95" i="1"/>
  <c r="P95" i="1"/>
  <c r="Q95" i="1"/>
  <c r="O95" i="1"/>
  <c r="R95" i="1"/>
  <c r="N26" i="1"/>
  <c r="O26" i="1"/>
  <c r="Q26" i="1"/>
  <c r="R26" i="1"/>
  <c r="P26" i="1"/>
  <c r="Q111" i="1"/>
  <c r="O111" i="1"/>
  <c r="R111" i="1"/>
  <c r="Q87" i="1"/>
  <c r="O87" i="1"/>
  <c r="R87" i="1"/>
  <c r="Q63" i="1"/>
  <c r="O63" i="1"/>
  <c r="R63" i="1"/>
  <c r="N87" i="1"/>
  <c r="N98" i="1"/>
  <c r="Q98" i="1"/>
  <c r="O98" i="1"/>
  <c r="Q62" i="1"/>
  <c r="O62" i="1"/>
  <c r="R62" i="1"/>
  <c r="Q50" i="1"/>
  <c r="O50" i="1"/>
  <c r="R50" i="1"/>
  <c r="N63" i="1"/>
  <c r="N109" i="1"/>
  <c r="O109" i="1"/>
  <c r="Q109" i="1"/>
  <c r="Q49" i="1"/>
  <c r="O49" i="1"/>
  <c r="R49" i="1"/>
  <c r="Q4" i="1"/>
  <c r="O4" i="1"/>
  <c r="R4" i="1"/>
  <c r="P108" i="1"/>
  <c r="N108" i="1"/>
  <c r="Q108" i="1"/>
  <c r="N84" i="1"/>
  <c r="O84" i="1"/>
  <c r="Q84" i="1"/>
  <c r="N72" i="1"/>
  <c r="Q72" i="1"/>
  <c r="O72" i="1"/>
  <c r="O36" i="1"/>
  <c r="R36" i="1"/>
  <c r="P36" i="1"/>
  <c r="P12" i="1"/>
  <c r="N12" i="1"/>
  <c r="Q12" i="1"/>
  <c r="O6" i="1"/>
  <c r="P6" i="1"/>
  <c r="R6" i="1"/>
  <c r="P69" i="1"/>
  <c r="N69" i="1"/>
  <c r="Q69" i="1"/>
  <c r="N37" i="1"/>
  <c r="P63" i="1"/>
  <c r="P107" i="1"/>
  <c r="N107" i="1"/>
  <c r="Q107" i="1"/>
  <c r="P83" i="1"/>
  <c r="N83" i="1"/>
  <c r="Q83" i="1"/>
  <c r="O71" i="1"/>
  <c r="N71" i="1"/>
  <c r="Q71" i="1"/>
  <c r="Q47" i="1"/>
  <c r="O47" i="1"/>
  <c r="R47" i="1"/>
  <c r="P23" i="1"/>
  <c r="Q23" i="1"/>
  <c r="N23" i="1"/>
  <c r="Q11" i="1"/>
  <c r="P11" i="1"/>
  <c r="N11" i="1"/>
  <c r="P70" i="1"/>
  <c r="N70" i="1"/>
  <c r="Q70" i="1"/>
  <c r="O66" i="1"/>
  <c r="P87" i="1"/>
  <c r="Q36" i="1"/>
  <c r="R72" i="1"/>
  <c r="R107" i="1"/>
  <c r="P82" i="1"/>
  <c r="N82" i="1"/>
  <c r="Q82" i="1"/>
  <c r="P58" i="1"/>
  <c r="N58" i="1"/>
  <c r="Q58" i="1"/>
  <c r="N47" i="1"/>
  <c r="N73" i="1"/>
  <c r="N99" i="1"/>
  <c r="O38" i="1"/>
  <c r="P4" i="1"/>
  <c r="Q6" i="1"/>
  <c r="R11" i="1"/>
  <c r="R82" i="1"/>
  <c r="R108" i="1"/>
  <c r="R98" i="1"/>
  <c r="N97" i="1"/>
  <c r="Q97" i="1"/>
  <c r="O97" i="1"/>
  <c r="R61" i="1"/>
  <c r="Q61" i="1"/>
  <c r="O61" i="1"/>
  <c r="O37" i="1"/>
  <c r="R37" i="1"/>
  <c r="P37" i="1"/>
  <c r="N13" i="1"/>
  <c r="Q13" i="1"/>
  <c r="O13" i="1"/>
  <c r="N66" i="1"/>
  <c r="R66" i="1"/>
  <c r="P66" i="1"/>
  <c r="P62" i="1"/>
  <c r="P111" i="1"/>
  <c r="P57" i="1"/>
  <c r="N57" i="1"/>
  <c r="Q57" i="1"/>
  <c r="N45" i="1"/>
  <c r="Q45" i="1"/>
  <c r="O45" i="1"/>
  <c r="O90" i="1"/>
  <c r="R90" i="1"/>
  <c r="P90" i="1"/>
  <c r="N49" i="1"/>
  <c r="O39" i="1"/>
  <c r="P45" i="1"/>
  <c r="P97" i="1"/>
  <c r="R12" i="1"/>
  <c r="R45" i="1"/>
  <c r="R109" i="1"/>
  <c r="Q31" i="1"/>
  <c r="R31" i="1"/>
  <c r="O31" i="1"/>
  <c r="O91" i="1"/>
  <c r="R91" i="1"/>
  <c r="P91" i="1"/>
  <c r="N50" i="1"/>
  <c r="O69" i="1"/>
  <c r="P13" i="1"/>
  <c r="P47" i="1"/>
  <c r="P72" i="1"/>
  <c r="P98" i="1"/>
  <c r="R13" i="1"/>
  <c r="R84" i="1"/>
  <c r="O103" i="1"/>
  <c r="R103" i="1"/>
  <c r="P103" i="1"/>
  <c r="R79" i="1"/>
  <c r="P79" i="1"/>
  <c r="N79" i="1"/>
  <c r="O19" i="1"/>
  <c r="R19" i="1"/>
  <c r="P19" i="1"/>
  <c r="Q32" i="1"/>
  <c r="O32" i="1"/>
  <c r="R32" i="1"/>
  <c r="O11" i="1"/>
  <c r="O70" i="1"/>
  <c r="P14" i="1"/>
  <c r="P49" i="1"/>
  <c r="R57" i="1"/>
  <c r="O115" i="1"/>
  <c r="R115" i="1"/>
  <c r="P115" i="1"/>
  <c r="Q99" i="1"/>
  <c r="R99" i="1"/>
  <c r="O99" i="1"/>
  <c r="Q75" i="1"/>
  <c r="O75" i="1"/>
  <c r="R75" i="1"/>
  <c r="O51" i="1"/>
  <c r="P51" i="1"/>
  <c r="R51" i="1"/>
  <c r="P39" i="1"/>
  <c r="R39" i="1"/>
  <c r="N39" i="1"/>
  <c r="R15" i="1"/>
  <c r="Q15" i="1"/>
  <c r="O15" i="1"/>
  <c r="N59" i="1"/>
  <c r="O59" i="1"/>
  <c r="Q59" i="1"/>
  <c r="Q115" i="1"/>
  <c r="N110" i="1"/>
  <c r="Q110" i="1"/>
  <c r="O110" i="1"/>
  <c r="R86" i="1"/>
  <c r="Q86" i="1"/>
  <c r="O86" i="1"/>
  <c r="O74" i="1"/>
  <c r="Q74" i="1"/>
  <c r="R74" i="1"/>
  <c r="N38" i="1"/>
  <c r="R38" i="1"/>
  <c r="P38" i="1"/>
  <c r="N14" i="1"/>
  <c r="Q14" i="1"/>
  <c r="O14" i="1"/>
  <c r="N60" i="1"/>
  <c r="Q60" i="1"/>
  <c r="O60" i="1"/>
  <c r="P110" i="1"/>
  <c r="R73" i="1"/>
  <c r="Q73" i="1"/>
  <c r="O73" i="1"/>
  <c r="O114" i="1"/>
  <c r="R114" i="1"/>
  <c r="P114" i="1"/>
  <c r="O78" i="1"/>
  <c r="R78" i="1"/>
  <c r="P78" i="1"/>
  <c r="R54" i="1"/>
  <c r="P54" i="1"/>
  <c r="N54" i="1"/>
  <c r="P18" i="1"/>
  <c r="O18" i="1"/>
  <c r="R18" i="1"/>
  <c r="Q34" i="1"/>
  <c r="O34" i="1"/>
  <c r="R34" i="1"/>
  <c r="N78" i="1"/>
  <c r="O12" i="1"/>
  <c r="P15" i="1"/>
  <c r="P50" i="1"/>
  <c r="P74" i="1"/>
  <c r="Q78" i="1"/>
  <c r="N93" i="1"/>
  <c r="N117" i="1"/>
  <c r="P7" i="1"/>
  <c r="Q42" i="1"/>
  <c r="N10" i="1"/>
  <c r="N22" i="1"/>
  <c r="N40" i="1"/>
  <c r="N55" i="1"/>
  <c r="N68" i="1"/>
  <c r="N81" i="1"/>
  <c r="N94" i="1"/>
  <c r="N106" i="1"/>
  <c r="N118" i="1"/>
  <c r="P20" i="1"/>
  <c r="P53" i="1"/>
  <c r="P92" i="1"/>
  <c r="P104" i="1"/>
  <c r="P116" i="1"/>
  <c r="Q43" i="1"/>
  <c r="R64" i="1"/>
  <c r="R77" i="1"/>
  <c r="R102" i="1"/>
  <c r="N21" i="1"/>
  <c r="P21" i="1"/>
  <c r="P67" i="1"/>
  <c r="P117" i="1"/>
  <c r="N42" i="1"/>
  <c r="O5" i="1"/>
  <c r="O17" i="1"/>
  <c r="O89" i="1"/>
  <c r="O101" i="1"/>
  <c r="O113" i="1"/>
  <c r="P10" i="1"/>
  <c r="P22" i="1"/>
  <c r="P40" i="1"/>
  <c r="P55" i="1"/>
  <c r="P68" i="1"/>
  <c r="P81" i="1"/>
  <c r="P94" i="1"/>
  <c r="P106" i="1"/>
  <c r="P118" i="1"/>
  <c r="N9" i="1"/>
  <c r="P9" i="1"/>
  <c r="P105" i="1"/>
  <c r="R93" i="1"/>
  <c r="R105" i="1"/>
  <c r="R7" i="1"/>
  <c r="R27" i="1" l="1"/>
  <c r="N8" i="1"/>
  <c r="O8" i="1"/>
  <c r="R8" i="1"/>
  <c r="J18" i="3"/>
  <c r="L18" i="3"/>
  <c r="I18" i="3"/>
  <c r="K18" i="3" s="1"/>
  <c r="M18" i="3" s="1"/>
  <c r="K5" i="3"/>
  <c r="M5" i="3" s="1"/>
  <c r="K10" i="3"/>
  <c r="M10" i="3" s="1"/>
  <c r="K14" i="3"/>
  <c r="M14" i="3" s="1"/>
  <c r="K17" i="3"/>
  <c r="M17" i="3" s="1"/>
  <c r="K7" i="3"/>
  <c r="I5" i="3"/>
  <c r="I6" i="3"/>
  <c r="K6" i="3" s="1"/>
  <c r="M6" i="3" s="1"/>
  <c r="I7" i="3"/>
  <c r="I8" i="3"/>
  <c r="K8" i="3" s="1"/>
  <c r="I9" i="3"/>
  <c r="K9" i="3" s="1"/>
  <c r="I10" i="3"/>
  <c r="I11" i="3"/>
  <c r="K11" i="3" s="1"/>
  <c r="M11" i="3" s="1"/>
  <c r="I12" i="3"/>
  <c r="K12" i="3" s="1"/>
  <c r="M12" i="3" s="1"/>
  <c r="I13" i="3"/>
  <c r="K13" i="3" s="1"/>
  <c r="M13" i="3" s="1"/>
  <c r="I14" i="3"/>
  <c r="I15" i="3"/>
  <c r="K15" i="3" s="1"/>
  <c r="M15" i="3" s="1"/>
  <c r="I16" i="3"/>
  <c r="K16" i="3" s="1"/>
  <c r="M16" i="3" s="1"/>
  <c r="I17" i="3"/>
  <c r="I4" i="3"/>
  <c r="K4" i="3" s="1"/>
  <c r="L5" i="3"/>
  <c r="L6" i="3"/>
  <c r="L10" i="3"/>
  <c r="L11" i="3"/>
  <c r="L12" i="3"/>
  <c r="L13" i="3"/>
  <c r="L14" i="3"/>
  <c r="L15" i="3"/>
  <c r="L16" i="3"/>
  <c r="L17" i="3"/>
  <c r="L4" i="3"/>
  <c r="J4" i="3"/>
  <c r="G9" i="3"/>
  <c r="J9" i="3" s="1"/>
  <c r="G8" i="3"/>
  <c r="J8" i="3" s="1"/>
  <c r="G7" i="3"/>
  <c r="J7" i="3" s="1"/>
  <c r="C2" i="5"/>
  <c r="C3" i="5"/>
  <c r="G10" i="4"/>
  <c r="J17" i="3"/>
  <c r="J16" i="3"/>
  <c r="J15" i="3"/>
  <c r="J14" i="3"/>
  <c r="J13" i="3"/>
  <c r="J12" i="3"/>
  <c r="J11" i="3"/>
  <c r="J10" i="3"/>
  <c r="J6" i="3"/>
  <c r="J5" i="3"/>
  <c r="K94" i="3" l="1"/>
  <c r="K93" i="3"/>
  <c r="K1" i="3" s="1"/>
  <c r="M4" i="3"/>
  <c r="K95" i="3"/>
  <c r="L9" i="3"/>
  <c r="M9" i="3" s="1"/>
  <c r="L8" i="3"/>
  <c r="M8" i="3" s="1"/>
  <c r="L7" i="3"/>
  <c r="L94" i="3" s="1"/>
  <c r="M93" i="3" l="1"/>
  <c r="M7" i="3"/>
  <c r="L93" i="3"/>
  <c r="L95" i="3"/>
  <c r="M95" i="3" l="1"/>
  <c r="M9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<sst xmlns="http://schemas.openxmlformats.org/spreadsheetml/2006/main" count="1692" uniqueCount="712">
  <si>
    <t>Product Description &amp; Presentation </t>
  </si>
  <si>
    <t>Purchasing Authority(ies) </t>
  </si>
  <si>
    <t>No. of Packs Ordered</t>
  </si>
  <si>
    <t>Order Date </t>
  </si>
  <si>
    <t>No. of Packs Delivered </t>
  </si>
  <si>
    <t>Actual Delivery Date </t>
  </si>
  <si>
    <t>Days to deliver</t>
  </si>
  <si>
    <t>% Deliverd</t>
  </si>
  <si>
    <t>Products</t>
  </si>
  <si>
    <t>Contract Management Information Report</t>
  </si>
  <si>
    <t>Supplier Name:</t>
  </si>
  <si>
    <t>Contract Start Date:</t>
  </si>
  <si>
    <t>End Date:</t>
  </si>
  <si>
    <t xml:space="preserve">Reporting Month </t>
  </si>
  <si>
    <t>National Framework for IV Fluids 5727</t>
  </si>
  <si>
    <t>Trust Name</t>
  </si>
  <si>
    <t>Generics National Buying Group</t>
  </si>
  <si>
    <t>AIREDALE NHS FOUNDATION TRUST</t>
  </si>
  <si>
    <t>DNE</t>
  </si>
  <si>
    <t>ALDER HEY CHILDREN'S NHS FOUNDATION TRUST</t>
  </si>
  <si>
    <t>DNW</t>
  </si>
  <si>
    <t>ASHFORD &amp; ST.PETERS HOSPITAL NHS FOUNDATION TRUST</t>
  </si>
  <si>
    <t>DLS</t>
  </si>
  <si>
    <t>AVON AND WILTSHIRE MENTAL HEALTH PARTNERSHIP NHS TRUST (CALLINGTON)</t>
  </si>
  <si>
    <t>DSW</t>
  </si>
  <si>
    <t>AVON AND WILTSHIRE MENTAL HEALTH PARTNERSHIP NHS TRUST (CALNE)</t>
  </si>
  <si>
    <t>BARKING HAVERING&amp;REDBRIDGE HOSPITAL NHS T (KGEORGE)</t>
  </si>
  <si>
    <t>DLN</t>
  </si>
  <si>
    <t>BARKING HAVERING&amp;REDBRIDGE HOSPITAL NHS TRUST (QUEENS)</t>
  </si>
  <si>
    <t>BARNET ENFIELD AND HARINGEY MENTAL HEALTH TRUST (ST ANN'S)</t>
  </si>
  <si>
    <t>BARNSLEY HOSPITAL NHS FOUNDATION TRUST</t>
  </si>
  <si>
    <t>BARTS HEALTH  NHS TRUST (NEWHAM)</t>
  </si>
  <si>
    <t>BARTS HEALTH NHS TRUST (ROYAL LONDON)</t>
  </si>
  <si>
    <t>BARTS HEALTH NHS TRUST (ST BARTHOLOMEW)</t>
  </si>
  <si>
    <t xml:space="preserve">BARTS HEALTH NHS TRUST (WHIPPS CROSS) </t>
  </si>
  <si>
    <t>BASINGSTOKE AND NORTH HAMPSHIRE NHS FOUNDATION</t>
  </si>
  <si>
    <t>BEDFORDSHIRE HOSPITALS NHS FOUNDATION TRUST</t>
  </si>
  <si>
    <t>BERKSHIRE HEALTHCARE NHS TRUST (OAKWOOD WARDS)</t>
  </si>
  <si>
    <t>BERKSHIRE HEALTHCARE NHS TRUST (PROSPECT PARK)</t>
  </si>
  <si>
    <t>BERKSHIRE HEALTHCARE NHS TRUST (WEST BERKSHIRE COMMUNITY HOSPITAL)</t>
  </si>
  <si>
    <t>BERKSHIRE HEALTHCARE NHS TRUST (WOKINGHAM COMMUNITY HOSPITAL)</t>
  </si>
  <si>
    <t>BIRMINGHAM AND SOLIHULL MENTAL HEALTH NHS TRUST</t>
  </si>
  <si>
    <t>DCE</t>
  </si>
  <si>
    <t>BIRMINGHAM COMMUNITY HEALTHCARE NHS FOUNDATION TRUST</t>
  </si>
  <si>
    <t>BIRMINGHAM WOMEN'S AND CHILDREN'S NHS FOUNDATION TRUST</t>
  </si>
  <si>
    <t>BLACKPOOL WYRE &amp; FLYDE HOSPITALS NHS TRUST</t>
  </si>
  <si>
    <t>BLUEBELL WOOD CHILDRENS HOSPICE</t>
  </si>
  <si>
    <t>BOLTON HOSPITALS NHS TRUST</t>
  </si>
  <si>
    <t>BRADFORD DISTRICT CARE NHS FOUNDATION TRUST</t>
  </si>
  <si>
    <t>BRADFORD TEACHING HOSPITALS NHS FOUNDATION TRUST</t>
  </si>
  <si>
    <t>BUCKINGHAMSHIRE HEALTHCARE NHS TRUST (STOKE MAND)</t>
  </si>
  <si>
    <t>BUCKINGHAMSHIRE HEALTHCARE NHS TRUST (WYCOMBE)</t>
  </si>
  <si>
    <t>BUCKINGHAMSHIRE HEALTHCARE PROJECTS LTD (STOKE MAND)</t>
  </si>
  <si>
    <t>BUCKINGHAMSHIRE HEALTHCARE PROJECTS LTD (WYCOMBE)</t>
  </si>
  <si>
    <t>CALDERDALE AND HUDDERSFIELD NHS FOUNDATION TRUST (CALDERDALE)</t>
  </si>
  <si>
    <t>CALDERDALE AND HUDDERSFIELD NHS FOUNDATION TRUST (HUDDERSFLD)</t>
  </si>
  <si>
    <t>CALDERDALE AND HUDDERSFIELD NHS FOUNDATION TRUST (PHARM STORE)</t>
  </si>
  <si>
    <t>CAMBRIDGE UNIV HOSPITALS NHS FOUNDATION TRUST (ADDENBROOKES)</t>
  </si>
  <si>
    <t>CAMBRIDGESHIRE &amp; PETERBOROUGH NHS FOUNDATION TRUST (FULBOURN)</t>
  </si>
  <si>
    <t>CAMDEN AND ISLINGTON NHS FOUNDATION TRUST</t>
  </si>
  <si>
    <t>CENTRAL &amp; NORTH LONDON FOUNDATION TRUST (ST CHARLES HOSPITAL)</t>
  </si>
  <si>
    <t>CENTRAL LONDON COMMUNITY HEALTHCARE NHS TRUST (PARSONS GREEN)</t>
  </si>
  <si>
    <t>CHELSEA &amp; WESTMINSTER HOSPITAL NHS FOUNDATION TRUST</t>
  </si>
  <si>
    <t>CHELSEA &amp; WESTMINSTER HOSPITAL NHS FOUNDATION TRUST (Outpatients)</t>
  </si>
  <si>
    <t>CHELSEA &amp; WESTMINSTER HOSPITAL NHS FOUNDATION TRUST (WEST MIDDLESEX)</t>
  </si>
  <si>
    <t>CHESHIRE AND WIRRAL PARTNERSHIP NHS FOUNDATION TRUST</t>
  </si>
  <si>
    <t>CHESTERFIELD ROYAL HOSPITAL NHS FOUNDATION TRUST</t>
  </si>
  <si>
    <t>CHoICE LTD (SUBSIDIARY OF SOUTH TYNESIDE AND SUNDERLAND NHS TRUST)</t>
  </si>
  <si>
    <t>CHRISTIE HOSPITAL NHS FOUNDATION TRUST</t>
  </si>
  <si>
    <t>CITY AND HACKNEY CENTRE FOR MENTAL HEALTH</t>
  </si>
  <si>
    <t>CLATTERBRIDGE CENTRE FOR ONCOLOGY NHS TRUST</t>
  </si>
  <si>
    <t>CO DURHAM &amp; DARLINGTON NHS FOUNDATION TRUST (B AUCK)</t>
  </si>
  <si>
    <t>CO DURHAM &amp; DARLINGTON NHS FOUNDATION TRUST (DRLGTN)</t>
  </si>
  <si>
    <t>CO DURHAM &amp; DARLINGTON NHS FOUNDATION TRUSTS (N DURHM)</t>
  </si>
  <si>
    <t>COUNTESS OF CHESTER HOSPITAL NHS FOUNDATION TRUST</t>
  </si>
  <si>
    <t>CROYDON HEALTH SERVICES NHS TRUST</t>
  </si>
  <si>
    <t>CUMBRIA PARTNERSHIP NHS FOUNDATION TRUST</t>
  </si>
  <si>
    <t>CUMBRIA, NORTHUMBERLAND TYNE AND WEAR NHS TRUST (ST NICHOLAS)</t>
  </si>
  <si>
    <t>DARTFORD AND GRAVESHAM NHS TRUST</t>
  </si>
  <si>
    <t xml:space="preserve">DELETED </t>
  </si>
  <si>
    <t>DELETED (SITE NOW CLOSED)</t>
  </si>
  <si>
    <t>DERBYSHIRE HEALTHCARE NHS FOUNDATION TRUST</t>
  </si>
  <si>
    <t>DONCASTER &amp; BASSETLAW HOSPITALS NHS TRUST (BASSETLW)</t>
  </si>
  <si>
    <t>DONCASTER &amp; BASSETLAW HOSPITALS NHS TRUST (DONCASTR)</t>
  </si>
  <si>
    <t>DORSET COUNTY HOSPITAL NHS FOUNDATION TRUST</t>
  </si>
  <si>
    <t>DORSET HEALTHCARE NHS FOUNDATION TRUST (ST ANN'S)</t>
  </si>
  <si>
    <t>DOVE HOUSE HOSPICE</t>
  </si>
  <si>
    <t>EARL MOUNTBATTEN HOSPICE</t>
  </si>
  <si>
    <t>EAST AND NORTH HERTFORDSHIRE NHS TRUST (LISTER)</t>
  </si>
  <si>
    <t>EAST AND NORTH HERTFORDSHIRE NHS TRUST (M VERNON)</t>
  </si>
  <si>
    <t>EAST AND NORTH HERTFORDSHIRE NHS TRUST (QEII)</t>
  </si>
  <si>
    <t>EAST CHESHIRE NHS TRUST (Macclesfield District General Hospital)</t>
  </si>
  <si>
    <t>EAST CHESHIRE NHS TRUST (Parkside)</t>
  </si>
  <si>
    <t>EAST KENT HOSPITALS NHS TRUST (KENT AND CANTEBURY)</t>
  </si>
  <si>
    <t>EAST KENT HOSPITALS NHS TRUST (QUEEN ELIZ QUEEN M)</t>
  </si>
  <si>
    <t>EAST KENT HOSPITALS NHS TRUST (WILLIAM HARVEY)</t>
  </si>
  <si>
    <t>EAST LANCASHIRE HOSPITALS NHS TRUST (BLACKBURN)</t>
  </si>
  <si>
    <t>EAST LANCASHIRE HOSPITALS NHS TRUST (BURNLEY)</t>
  </si>
  <si>
    <t>EAST LONDON NHS FOUNDATION TRUST (MILE END)</t>
  </si>
  <si>
    <t>EAST SUFFOLK AND NORTH ESSEX NHS FOUNDATION TRUST</t>
  </si>
  <si>
    <t>EAST SUSSEX HEALTHCARE NHS TRUST</t>
  </si>
  <si>
    <t>EAST SUSSEX HOSPITALS NHS TRUST (EASTBOURNE)</t>
  </si>
  <si>
    <t>EPSOM AND ST HELIER NHS TRUST (EPSOM GENERAL)</t>
  </si>
  <si>
    <t>EPSOM AND ST HELIER NHS TRUST (ST HELIER HOSPITAL)</t>
  </si>
  <si>
    <t>ESSEX PARTNERSHIP UNIVERSITY NHS FOUNDATION TRUST</t>
  </si>
  <si>
    <t>FORGET ME NOT CHILDRENS HOSPICE</t>
  </si>
  <si>
    <t xml:space="preserve">FORTUNESWELL PHARMACY - DORSET COUNTY HOSPITAL NHS FOUNDATION TRUST </t>
  </si>
  <si>
    <t>FRIMLEY HEALTH NHS FOUNDATION TRUST</t>
  </si>
  <si>
    <t>GATESHEAD HEALTH NHS FOUNDATION TRUST (QUEEN ELIZ)</t>
  </si>
  <si>
    <t>GEORGE ELIOT HOSPITAL NHS TRUST</t>
  </si>
  <si>
    <t>GLOUCESTERSHIRE CARE SERVICE NHS TRUST</t>
  </si>
  <si>
    <t>GLOUCESTERSHIRE HOSPITALS NHS TRUST (CHELTENHAM)</t>
  </si>
  <si>
    <t>GLOUCESTERSHIRE HOSPITALS NHS TRUST (GLOUCESTER R)</t>
  </si>
  <si>
    <t>GLOUCESTERSHIRE HOSPITALS NHS TRUST (STROUD)</t>
  </si>
  <si>
    <t>GREAT ORMOND STREET HOSPITAL FOR CHILDREN NHS TRUST</t>
  </si>
  <si>
    <t>GREAT WESTERN HOSPITALS NHS FOUNDATION TRUST</t>
  </si>
  <si>
    <t>GREATER MANCHESTER MENTAL HEALTH NHS FOUNDATION TRUST</t>
  </si>
  <si>
    <t>GUY'S AND ST THOMAS' HOSPITAL NHS TRUST (GUY'S)</t>
  </si>
  <si>
    <t>GUY'S AND ST THOMAS' HOSPITAL NHS TRUST (HAREFIELD)</t>
  </si>
  <si>
    <t>GUY'S AND ST THOMAS' HOSPITAL NHS TRUST (R BROMPTON)</t>
  </si>
  <si>
    <t>GUY'S AND ST THOMAS' HOSPITAL NHS TRUST (ST THOMAS)</t>
  </si>
  <si>
    <t xml:space="preserve">HAMPSHIRE HOSPITALS COMMERCIAL SERVICES – WHOLLY OWNDED SUBSIDIARY OF HAMPSHIRE HOSPITALS NHS FOUNDATION TRUST </t>
  </si>
  <si>
    <t>HAMPSHIRE HOSPITALS COMMERCIAL SERVICES – WHOLLY OWNED SUBSIDIARY OF HAMPSHIRE HOSPITALS NHS FOUNDATION TRUST</t>
  </si>
  <si>
    <t>HAMPSHIRE HOSPITALS NHS FOUNDATION TRUST</t>
  </si>
  <si>
    <t>HARROGATE AND DISTRICT NHS FOUNDATION TRUST</t>
  </si>
  <si>
    <t>HEREFORDSHIRE AND WORCESTERSHIRE HEALTH AND CARE NHS TRUST</t>
  </si>
  <si>
    <t>HERTFORDSHIRE PARTNERSHIP UNIVERSITY NHS FOUNDATION TRUST</t>
  </si>
  <si>
    <t>HMP &amp; YOI LEWES</t>
  </si>
  <si>
    <t>HMP ALTCOURT HOSPITAL</t>
  </si>
  <si>
    <t>HMP BEDFORD</t>
  </si>
  <si>
    <t>HMP BIRMINGHAM</t>
  </si>
  <si>
    <t xml:space="preserve">HMP BRINDSFORD </t>
  </si>
  <si>
    <t>HMP BRISTOL</t>
  </si>
  <si>
    <t>HMP CHANNINGS WOOD</t>
  </si>
  <si>
    <t>HMP CHELMSFORD</t>
  </si>
  <si>
    <t>HMP ELMEY</t>
  </si>
  <si>
    <t>HMP EVERTHORPE</t>
  </si>
  <si>
    <t>HMP GARTH</t>
  </si>
  <si>
    <t>HMP HOLLOWAY</t>
  </si>
  <si>
    <t>HMP ISIS</t>
  </si>
  <si>
    <t>HMP LINCOLN</t>
  </si>
  <si>
    <t>HMP LOWDHAM GRANGE</t>
  </si>
  <si>
    <t>HMP MANCHESTER</t>
  </si>
  <si>
    <t>HMP NORTH SEA CAMP</t>
  </si>
  <si>
    <t>HMP NOTTINGHAM</t>
  </si>
  <si>
    <t>HMP PRESTON</t>
  </si>
  <si>
    <t>HMP RANBY</t>
  </si>
  <si>
    <t>HMP ROCHESTER</t>
  </si>
  <si>
    <t>HMP THE MOUNT</t>
  </si>
  <si>
    <t>HMP WALTON</t>
  </si>
  <si>
    <t>HMP WANDSWORTH</t>
  </si>
  <si>
    <t>HMP WARRINGTON</t>
  </si>
  <si>
    <t>HMP WETHERBY</t>
  </si>
  <si>
    <t>HMP WINCHESTER</t>
  </si>
  <si>
    <t>HMP WOODHILL</t>
  </si>
  <si>
    <t>HOMERTON UNIVERSITY HOSPITAL NHS FOUNDATION TRUST</t>
  </si>
  <si>
    <t>HOSPITAL PHARMACY SERVICES (NOTTINGHAM) LTD -WHOLLY OWNED SUBSIDIARY OF NOTTINGHAM UNIVERSITY HOSPITALS- TRADING AS "TRUST PHARMACY"</t>
  </si>
  <si>
    <t>HULL UNIVERSITY TEACHING HOSPITALS NHS TRUST (CASTLE)</t>
  </si>
  <si>
    <t>HULL UNIVERSITY TEACHING HOSPITALS NHS TRUST (HULL RI)</t>
  </si>
  <si>
    <t>HUMBER TEACHING NHS FOUNDATION TRUST</t>
  </si>
  <si>
    <t>IMPERIAL COLLEGE HEALTHCARE NHS TRUST (CHARING CROSS)</t>
  </si>
  <si>
    <t>IMPERIAL COLLEGE HEALTHCARE NHS TRUST (HAMMERSMITH)</t>
  </si>
  <si>
    <r>
      <t xml:space="preserve">IMPERIAL COLLEGE HEALTHCARE NHS TRUST </t>
    </r>
    <r>
      <rPr>
        <sz val="8"/>
        <rFont val="Arial"/>
        <family val="2"/>
      </rPr>
      <t>(ST MARY'S)</t>
    </r>
  </si>
  <si>
    <t>IMPERIAL COLLEGE HEALTHCARE NHS TRUST (WESTERN EYE)</t>
  </si>
  <si>
    <t>ISLE OF WIGHT HEALTHCARE NHS TRUST (ST MARY'S)</t>
  </si>
  <si>
    <t>JAMES PAGET UNIVERSITY HOSPITAL NHS FOUNDATION TRUST</t>
  </si>
  <si>
    <t>JERSEY GENERAL HOSPITAL</t>
  </si>
  <si>
    <t>KENT COMMUNITY HEALTH NHS FOUNDATION TRUST</t>
  </si>
  <si>
    <t>KETTERING GENERAL HOSPITAL NHS FOUNDATION TRUST</t>
  </si>
  <si>
    <t>KING'S COLLEGE HOSPITAL NHS TRUST  (ORPINGTON)</t>
  </si>
  <si>
    <t>KING'S COLLEGE HOSPITAL NHS TRUST  (PRINCESS ROYAL)</t>
  </si>
  <si>
    <t>KING'S COLLEGE HOSPITAL NHS TRUST (BECKENHAM)</t>
  </si>
  <si>
    <t>KING'S COLLEGE HOSPITAL NHS TRUST (DENMARK HILL)</t>
  </si>
  <si>
    <t>KING'S COLLEGE HOSPITAL NHS TRUST (DULWICH)</t>
  </si>
  <si>
    <t>KINGSTON HOSPITAL NHS TRUST</t>
  </si>
  <si>
    <t>KIRKWOOD HOSPICE</t>
  </si>
  <si>
    <t>LANCASHIRE CARE NHS TRUST (ROYAL BLACKBURN HOSPITAL)</t>
  </si>
  <si>
    <t>LANCASHIRE HOSPITALS SERVICES (WHOLLY OWNED SUBSIDIARY)</t>
  </si>
  <si>
    <t>LANCASHIRE TEACHING HOSPITALS NHS TRUST (CHORLEY &amp; SOUTH RIBBLE)</t>
  </si>
  <si>
    <t>LANCASHIRE TEACHING HOSPITALS NHS TRUST (ROYAL  PRESTON)</t>
  </si>
  <si>
    <t>LEEDS &amp; YORK PARTNERSHIP NHS FOUNDATION TRUST (BECKLIN)</t>
  </si>
  <si>
    <t>LEEDS &amp; YORK PARTNERSHIP NHS FOUNDATION TRUST (THE MOUNT)</t>
  </si>
  <si>
    <t>LEEDS TEACHING HOSPITAL NHS TRUST (CHAPEL ALLERTON)</t>
  </si>
  <si>
    <t>LEEDS TEACHING HOSPITALS NHS TRUST</t>
  </si>
  <si>
    <t xml:space="preserve">LEEDS TEACHING HOSPITALS NHS TRUST </t>
  </si>
  <si>
    <t>LEEDS TEACHING HOSPITALS NHS TRUST (LEEDS GEN INFIRM)</t>
  </si>
  <si>
    <t>LEEDS TEACHING HOSPITALS NHS TRUST (LEEDS STORE)</t>
  </si>
  <si>
    <t>LEEDS TEACHING HOSPITALS NHS TRUST (ST JAMES')</t>
  </si>
  <si>
    <t>LEICESTERSHIRE PARTNERSHIP NHS TRUST (GLENFIELD HOSP)</t>
  </si>
  <si>
    <t>LEWISHAM AND GREENWICH NHS TRUST</t>
  </si>
  <si>
    <t>LEWISHAM AND GREENWICH NHS TRUST  (QEH WOOLWICH)</t>
  </si>
  <si>
    <t>LINCOLNSHIRE PARTNERSHIP NHS TRUST</t>
  </si>
  <si>
    <t>LINLCOLNSHIRE COMMUNITY HEALTH SERVICES NHS TRUST</t>
  </si>
  <si>
    <t>LIVERPOOL COMMUNITY HEALTH</t>
  </si>
  <si>
    <t>LIVERPOOL HEART AND CHEST HOSPITAL NHS TRUST</t>
  </si>
  <si>
    <t>LIVERPOOL UNIVERSITY HOSPITALS NHS FOUNDATION TRUST</t>
  </si>
  <si>
    <t>LIVERPOOL WOMEN'S NHS FOUNDATION TRUST</t>
  </si>
  <si>
    <t>LONDON AMBULANCE SERVICE NHS TRUST</t>
  </si>
  <si>
    <t>LONDON NORTHWEST HEALTHCARE NHS TRUST  (NORTHWICK PARK)</t>
  </si>
  <si>
    <t xml:space="preserve">LONDON NORTHWEST HEALTHCARE NHS TRUST (EALING HOSPITAL) </t>
  </si>
  <si>
    <t>LONDON NORTHWEST HEALTHCARE TRUST (CENTRAL MIDDLESEX)</t>
  </si>
  <si>
    <t>MAIDSTONE &amp; TUNBRIDGE WELLS NHS TRUST (MAIDSTONE)</t>
  </si>
  <si>
    <t>MAIDSTONE &amp; TUNBRIDGE WELLS NHS TRUST (TUNBRIDGE WELLS)</t>
  </si>
  <si>
    <t>MANCHESTER UNIVERISTY NHS FOUNDATION TRUST (NORTH MANCHESTER GENERAL HOSPITAL)</t>
  </si>
  <si>
    <t>MANCHESTER UNIVERISTY NHS FOUNDATION TRUST (ROYAL INFIRMARY/CHILDREN HOSPITAL)</t>
  </si>
  <si>
    <t>MANCHESTER UNIVERISTY NHS FOUNDATION TRUST (TRAFFORD GENERAL HOSPITAL)</t>
  </si>
  <si>
    <t>MANCHESTER UNIVERISTY NHS FOUNDATION TRUST (WITHINGTON )</t>
  </si>
  <si>
    <t>MANCHESTER UNIVERISTY NHS FOUNDATION TRUST (WYTHENSHAWE)</t>
  </si>
  <si>
    <t>MARIE CURIE HOSPICE</t>
  </si>
  <si>
    <t>MEDWAY NHS TRUST / MEDWAY MARITIME HOSPITAL</t>
  </si>
  <si>
    <t>MERSEY AND WEST LANCASHIRE TEACHING HOSPITALS NHS TRUST</t>
  </si>
  <si>
    <t>MERSEY CARE NHS TRUST (MOSSLEY HILL)</t>
  </si>
  <si>
    <t>MID AND SOUTH ESSEX NHS FOUNDATION TRUST (BASILON HOSPITAL)</t>
  </si>
  <si>
    <t>MID AND SOUTH ESSEX NHS FOUNDATION TRUST (BROOMFIELD HOSPITAL)</t>
  </si>
  <si>
    <t>MID AND SOUTH ESSEX NHS FOUNDATION TRUST (ORSETT HOSPITAL)</t>
  </si>
  <si>
    <t>MID AND SOUTH ESSEX NHS FOUNDATION TRUST (SOUTHEND UNIVERSITY HOSPITAL)</t>
  </si>
  <si>
    <t>MID KENT NHS TREATMENT CENTRE (CARE UK)</t>
  </si>
  <si>
    <t>MID STAFFORDSHIRE NHS FOUNDATION TRUST</t>
  </si>
  <si>
    <t>MID YORKSHIRE HOSPITALS NHS TRUST (DEWSBURY)</t>
  </si>
  <si>
    <t>MID YORKSHIRE HOSPITALS NHS TRUST (PINDERFIELDS)</t>
  </si>
  <si>
    <t>MID YORKSHIRE HOSPITALS NHS TRUST (PONTEFRACT GEN)</t>
  </si>
  <si>
    <t>MIDLANDS PARTNERSHIP NHS FOUNDATION TRUST (HAYWOOD COMMUNITY HOSPITAL)</t>
  </si>
  <si>
    <t>Midlands Partnership NHS Foundation Trust (ST GEORGE'S)</t>
  </si>
  <si>
    <t>Midlands Partnership NHS Foundation Trust (THE REDWOODS CENTRE)</t>
  </si>
  <si>
    <t>MILTON KEYNES GENERAL NHS FOUNDATION TRUST</t>
  </si>
  <si>
    <t>MOORFIELDS EYE HOSPITAL NHS FOUNDATION TRUST</t>
  </si>
  <si>
    <t>MOORFIELDS EYE HOSPITAL NHS FOUNDATION TRUST (CROYDON UNIVERSITY HOSPITAL)</t>
  </si>
  <si>
    <t>NEWCASTLE UPON TYNE HOSPITALS NHS TRUST (FREEMAN)</t>
  </si>
  <si>
    <t>NEWCASTLE UPON TYNE HOSPITALS NHS TRUST (NEWCSTL GN)</t>
  </si>
  <si>
    <t>NEWCASTLE UPON TYNE HOSPITALS NHS TRUST (ROYAL VIC)</t>
  </si>
  <si>
    <t>NOBLES HOSPITAL (ISLE OF MAN)</t>
  </si>
  <si>
    <t>NORFOLK AND NORWICH UNIVERSITY HOSPITALS NHS FOUNDATION TRUST</t>
  </si>
  <si>
    <t>NORFOLK AND SUFFOLK NHS FOUNDATION TRUST</t>
  </si>
  <si>
    <t>NORTH BRISTOL NHS TRUST (FRENCHAY HOSPITAL)</t>
  </si>
  <si>
    <t>NORTH BRISTOL NHS TRUST (SOUTHMEAD HOSPITAL)</t>
  </si>
  <si>
    <t>NORTH CUMBRIA INTEGRATED CARE NHS TRUST (CUMBLND)</t>
  </si>
  <si>
    <t>NORTH CUMBRIA INTEGRATED CARE NHS TRUST (W CUMBLD)</t>
  </si>
  <si>
    <t>NORTH EAST LONDON NHS FOUNDATION TRUST</t>
  </si>
  <si>
    <t xml:space="preserve">NORTH EAST AMBULANCE SERVICE NHS FOUNDATION TRUST </t>
  </si>
  <si>
    <t>NORTH MIDDLESEX UNIVERSITY HOSPITAL NHS TRUST</t>
  </si>
  <si>
    <t>NORTH TEES AND HARTLEPOOL NHS TRUST (HARTLEPOOL)</t>
  </si>
  <si>
    <t>NORTH TEES AND HARTLEPOOL NHS TRUST (NORTH TEES)</t>
  </si>
  <si>
    <t>NORTH WEST AMBULANCE SERVICE NHS TRUST</t>
  </si>
  <si>
    <t>NORTH WEST ANGLIA NHS FOUNDATION TRUST (HINCHINGBROOKE)</t>
  </si>
  <si>
    <t>NORTH WEST ANGLIA NHS FOUNDATION TRUST (PETERBOROUGH CITY HOSPITAL)</t>
  </si>
  <si>
    <t>NORTH WEST BOROUGHS PARTNERSHIP NHS FOUNDATION TRUST</t>
  </si>
  <si>
    <t>NORTHAMPTON GENERAL HOSPITAL NHS TRUST</t>
  </si>
  <si>
    <t>NORTHAMPTONSHIRE HEALTHCARE NHS FOUNDATION TRUST (BERRYWOOD HOSPITAL)</t>
  </si>
  <si>
    <t>NORTHAMPTONSHIRE HEALTHCARE NHS FOUNDATION TRUST</t>
  </si>
  <si>
    <t>NORTHERN LINCOLNSHIRE &amp; GOOLE NHS FOUNDATION TRUST (DIANA POFW)</t>
  </si>
  <si>
    <t>NORTHERN LINCOLNSHIRE &amp; GOOLE NHS FOUNDATION TRUST (SCUNTHORPE)</t>
  </si>
  <si>
    <t>NORTHUMBRIA HEALTHCARE NHS TRUST (HEXHAM GENERAL)</t>
  </si>
  <si>
    <t>NORTHUMBRIA HEALTHCARE NHS TRUST (NORTH TYNESIDE)</t>
  </si>
  <si>
    <t>NORTHUMBRIA HEALTHCARE NHS TRUST (WANSBECK GENERAL)</t>
  </si>
  <si>
    <t>NOTTINGHAM HEALTHCARE NHS FOUNDATION TRUST (WELLS RD CENTRE)</t>
  </si>
  <si>
    <t>NOTTINGHAM HEALTHCARE NHS TRUST (RAMPTON)</t>
  </si>
  <si>
    <t>NOTTINGHAM NHS TREATMENT CENTRE (CIRCLE)</t>
  </si>
  <si>
    <t>NOTTINGHAM UNIV HOSPITAL NHS TRUST (CITY HOSPITAL)</t>
  </si>
  <si>
    <t>NOTTINGHAM UNIV HOSPITAL NHS TRUST (QUEENS MED CEN)</t>
  </si>
  <si>
    <t xml:space="preserve">NOTTINGHAMSHIRE HEALTHCARE NHS FOUNDATION TRUST </t>
  </si>
  <si>
    <t>OVERGATE HOSPICE</t>
  </si>
  <si>
    <t>OXFORD HEALTH NHS FOUNDATION TRUST (CPSU)</t>
  </si>
  <si>
    <t>OXFORD HEALTH NHS FOUNDATION TRUST (OCHPS)</t>
  </si>
  <si>
    <t>OXFORD HEALTH NHS FOUNDATION TRUST (STORE)</t>
  </si>
  <si>
    <t>OXFORD UNIVERSITY HOSPITALS NHS TRUST (HORTON GEN)</t>
  </si>
  <si>
    <t>OXFORD UNIVERSITY HOSPITALS NHS TRUST (JOHN RADCLIFFE)</t>
  </si>
  <si>
    <t>OXFORD UNIVERSITY HOSPITALS NHS TRUST (PPDU COWLEY)</t>
  </si>
  <si>
    <t xml:space="preserve">OXLEAS NHS FOUNDATION TRUST </t>
  </si>
  <si>
    <t>OXLEAS NHS FOUNDATION TRUST  (QUEEN MARY'S SIDCUP)</t>
  </si>
  <si>
    <t>PENNINE ACUTE HOSPITALS NHS TRUST</t>
  </si>
  <si>
    <t>PENNINE ACUTE HOSPITALS NHS TRUST (FAIRFIELD GEN)</t>
  </si>
  <si>
    <t>PENNINE ACUTE HOSPITALS NHS TRUST (ROYAL OLDHAM)</t>
  </si>
  <si>
    <t>PLYMOUTH HOSPITALS NHS TRUST</t>
  </si>
  <si>
    <t>PORTSMOUTH HOSPITALS NHS TRUST (QUEEN ALEXANDRA)</t>
  </si>
  <si>
    <t>PORTSMOUTH HOSPITALS NHS TRUST (ST MARY'S)</t>
  </si>
  <si>
    <t>PORTSMOUTH HOSPITALS NHS TRUST (STORE)</t>
  </si>
  <si>
    <t>PRINCE OF WALES HOSPICE</t>
  </si>
  <si>
    <t>PRINCESS ALEXANDRA HOSPITAL NHS TRUST (HARLOW)</t>
  </si>
  <si>
    <t>PRINCESS ELIZABETH HOSPITAL (GUERNSEY)</t>
  </si>
  <si>
    <t xml:space="preserve">QE FACILITIES LTD (WHOLLY OWNED SUSIDIARY OF GATESHEAD TRUST) </t>
  </si>
  <si>
    <t>QUEEN ELIZABETH HOSPITALS KINGS LYNN NHS TRUST</t>
  </si>
  <si>
    <t>ROBERT JONES &amp; AGNES HUNT ORTHOPAEDIC HOSPITAL NHS FOUNDATION TRUST</t>
  </si>
  <si>
    <t>ROYAL BERKSHIRE NHS FOUNDATION TRUST</t>
  </si>
  <si>
    <t>ROYAL CORNWALL HOSPITALS NHS TRUST (TRELISKE HOSP)</t>
  </si>
  <si>
    <t>ROYAL DEVON UNIVERSITY HEALTHCARE NHS FOUNDATION TRUST (BARNSTAPLE)</t>
  </si>
  <si>
    <t>ROYAL DEVON UNIVERSITY HEALTHCARE NHS FOUNDATION TRUST (WONFORD)</t>
  </si>
  <si>
    <t>ROYAL FREE LONDON NHS FOUNDATION TRUST (BARNET GENERAL)</t>
  </si>
  <si>
    <t>ROYAL FREE LONDON NHS FOUNDATION TRUST (CHASE FARM)</t>
  </si>
  <si>
    <t>ROYAL FREE LONDON NHS FOUNDATION TRUST (ROYAL FREE)</t>
  </si>
  <si>
    <t>ROYAL LIVERPOOL BROADGREEN UNI HOSPITAL TRUST</t>
  </si>
  <si>
    <t>ROYAL NATIONAL ORTHOPAEDIC HOSPITAL NHS TRUST</t>
  </si>
  <si>
    <t>ROYAL ORTHOPAEDIC HOSPITAL NHS FOUNDATION TRUST</t>
  </si>
  <si>
    <t>ROYAL PAPWORTH HOSPITAL NHS FOUNDATION TRUST</t>
  </si>
  <si>
    <t>ROYAL SURREY COUNTY HOSPITAL NHS TRUST</t>
  </si>
  <si>
    <t>ROYAL SURREY COUNTY HOSPITAL NHS TRUST (Outpatient Pharmacy)</t>
  </si>
  <si>
    <t xml:space="preserve">DLS </t>
  </si>
  <si>
    <t>ROYAL UNITED HOSPITAL BATH NHS TRUST</t>
  </si>
  <si>
    <t>ROYAL WOLVERHAMPTON HOSPITAL NHS TRUST (CANNOCK CHASE)</t>
  </si>
  <si>
    <t>ROYAL WOLVERHAMPTON HOSPITAL NHS TRUST (NEW CROSS)</t>
  </si>
  <si>
    <t>SALFORD ROYAL HOSPITALS NHS TRUST (HOPE HOSPITAL)</t>
  </si>
  <si>
    <t>SALISBURY NHS FOUNDATION TRUST</t>
  </si>
  <si>
    <t>SANDWELL &amp; W.BIRMINGHAM HOSPITALS NHS TRUST (CITY HEALTH CAMPUS)</t>
  </si>
  <si>
    <t>SANDWELL &amp; W.BIRMINGHAM HOSPITALS NHS TRUST (SANDWELL)</t>
  </si>
  <si>
    <t>SANDWELL &amp; W.BIRMINGHAM HOSPITALS NHS TRUST (MIDLAND MET UNIVERSITY)</t>
  </si>
  <si>
    <t>SHEFFIELD CHILDRENS NHS FOUNDATION TRUST</t>
  </si>
  <si>
    <t>SHEFFIELD HEALTH &amp; SOCIAL CARE NHS FOUNDATION TRUST (MICHAEL CARLISLE CENTRE)</t>
  </si>
  <si>
    <t>SHEFFIELD TEACHING HOSPITALS NHS FOUNDATION TRUST (HALLAMSHIRE)</t>
  </si>
  <si>
    <t>SHEFFIELD TEACHING HOSPITALS NHS FOUNDATION TRUST (N GENERAL)</t>
  </si>
  <si>
    <t>SHEFFIELD TEACHING HOSPITALS NHS FOUNDATION TRUST (WESTON PARK)</t>
  </si>
  <si>
    <t>SHERWOOD FOREST HOSPITALS NHS FOUNDATION TRUST (KINGS MILL)</t>
  </si>
  <si>
    <t>SHREWSBURY &amp; TELFORD HOSPITAL NHS TRUST (PRINCESS ROYAL)</t>
  </si>
  <si>
    <t>SHREWSBURY AND TELFORD HOSPITAL NHS TRUST (ROYAL SHREWS)</t>
  </si>
  <si>
    <t>SOLENT NHS TRUST</t>
  </si>
  <si>
    <t>SOMERSET NHS FOUNDATION TRUST</t>
  </si>
  <si>
    <t>SOUTH DEVON HEALTHCARE NHS FOUNDATION TRUST (TORBAY)</t>
  </si>
  <si>
    <t>SOUTH LONDON AND MAUDSLEY NHS TRUST</t>
  </si>
  <si>
    <t>SOUTH TEES HOSPITAL NHS TRUST (FRIARAGE HOSP)</t>
  </si>
  <si>
    <t>SOUTH TEES HOSPITALS NHS TRUST (JAMES COOK HOSP)</t>
  </si>
  <si>
    <t>SOUTH TYNESIDE AND SUNDERLAND NHS FOUNDATION TRUST</t>
  </si>
  <si>
    <t>SOUTH TYNESIDE AND SUNDERLAND NHS TRUST</t>
  </si>
  <si>
    <t>SOUTH WARWICKSHIRE UNIVERSITY GENERAL HOSPITALS NHS TRUST</t>
  </si>
  <si>
    <t>SOUTH WEST LONDON &amp; ST GEORGE'S MENTAL HEALTH NHS</t>
  </si>
  <si>
    <t>SOUTH WEST YORKSHIRE PARTNERSHIPS NHS FOUNDATION TRUST</t>
  </si>
  <si>
    <t>South Western Ambulance Service (EXETER SKYPARK STORES)</t>
  </si>
  <si>
    <t>South Western Ambulance Service (NORTH STORES BRISTOL)</t>
  </si>
  <si>
    <t>SOUTHAMPTON UNIVERSITY HOSPITALS NHS TRUST</t>
  </si>
  <si>
    <t>SOUTHAMPTON UNIVERSITY HOSPITALS NHS TRUST (UHS PHARMACY LIMITED)</t>
  </si>
  <si>
    <t>SOUTHERN HEALTH NHS FOUNDATION TRUST</t>
  </si>
  <si>
    <t>ST GEMMA'S HOSPICE</t>
  </si>
  <si>
    <t>ST GEORGE'S HEALTHCARE NHS TRUST (STORES)</t>
  </si>
  <si>
    <t>ST LEONARDS HOSPICE</t>
  </si>
  <si>
    <t>ST LUKES HOSPICE</t>
  </si>
  <si>
    <t>ST MICHAELS HOSPICE</t>
  </si>
  <si>
    <t>STOCKPORT NHS TRUST (CHERRY TREE HOSPITAL)</t>
  </si>
  <si>
    <t>STOCKPORT NHS TRUST (STEPPING HILL HOSPITAL)</t>
  </si>
  <si>
    <t>SUE RYDER MANORLANDS HOSPICE</t>
  </si>
  <si>
    <t>SURREY AND BORDERS PARTNERSHIP NHS TRUST</t>
  </si>
  <si>
    <t>SURREY AND SUSSEX HEALTHCARE NHS TRUST (E SURREY)</t>
  </si>
  <si>
    <t>SURREY HAMPSHIRE BORDERS NHS TRUST (FARNHAM)</t>
  </si>
  <si>
    <t>SUSSEX COMMUNITY NHS FOUNDATION TRUST</t>
  </si>
  <si>
    <t>TAMESIDE AND GLOSSOP ACUTE SERVICES NHS TRUST</t>
  </si>
  <si>
    <t>TEES ESK &amp; WEAR VALLEYS NHS TRUST (FOSS PARK)</t>
  </si>
  <si>
    <t>TEES ESK &amp; WEAR VALLEYS NHS TRUST (ROSEBERRY PARK)</t>
  </si>
  <si>
    <t>TEES ESK &amp; WEAR VALLEYS NHS TRUST (WEST PARK)</t>
  </si>
  <si>
    <t>THE DUDLEY GROUP NHS FOUNDATION TRUST (CORBETT)</t>
  </si>
  <si>
    <t>THE DUDLEY GROUP NHS FOUNDATION TRUST (GUEST HOSP)</t>
  </si>
  <si>
    <t>THE DUDLEY GROUP NHS FOUNDATION TRUST (RUSSELLS HALL)</t>
  </si>
  <si>
    <t>THE HILLINGDON HOSPITAL NHS FOUNDATION TRUST</t>
  </si>
  <si>
    <t>THE MID CHESHIRE HOSPITALS NHS TRUST (LEIGHTON)</t>
  </si>
  <si>
    <t>THE QUEEN VICTORIA HOSPITAL NHS TRUST (GRINSTEAD)</t>
  </si>
  <si>
    <t>THE ROTHERHAM NHS FOUNDATION TRUST</t>
  </si>
  <si>
    <t>THE ROYAL MARSDEN NHS TRUST (LONDON)</t>
  </si>
  <si>
    <t>THE ROYAL MARSDEN NHS TRUST (SURREY)</t>
  </si>
  <si>
    <t>THE WHITTINGTON HOSPITAL NHS TRUST</t>
  </si>
  <si>
    <t>TRUSTMED PHARMACY TRUST GROUP HOLDINGS -WHOLLY OWNED SUBSIDIARY OF UNIVERSITY HOSPITALS OF LEICESTER (ROYAL INFIRMARY OPD)</t>
  </si>
  <si>
    <t>UK HEALTH SECURITY AGENCY</t>
  </si>
  <si>
    <t>UNITED LINCHOLSHIRE HOSPITALS NHS TRUST (LOUTH)</t>
  </si>
  <si>
    <t>UNITED LINCOLNSHIRE HOSPITALS NHS TRUST (GRANTHAM)</t>
  </si>
  <si>
    <t>UNITED LINCOLNSHIRE HOSPITALS NHS TRUST (LINCOLN COUNTY)</t>
  </si>
  <si>
    <t>UNITED LINCOLNSHIRE HOSPS NHS TRUST (PILGRIM HOSP)</t>
  </si>
  <si>
    <t>UNIVERSITY COLLEGE LONDON HOSPITALS NHS TRUST</t>
  </si>
  <si>
    <t>UNIVERSITY COLLEGE LONDON HOSPITALS NHS TRUST (UCL)</t>
  </si>
  <si>
    <t>UNIVERSITY HOSPITAL BIRMINGHAM NHS FOUNDATION TRUST (Pharmacy@QEHB)</t>
  </si>
  <si>
    <t>UNIVERSITY HOSPITAL BIRMINGHAM NHS FOUNDATION TRUST (QEHB)</t>
  </si>
  <si>
    <t>UNIVERSITY HOSPITAL BIRMINGHAM NHS FOUNDATION TRUST (Warehouse)</t>
  </si>
  <si>
    <t>UNIVERSITY HOSPITAL COVENTRY &amp; WARWICKSHIRE NHS TRUST</t>
  </si>
  <si>
    <t>UNIVERSITY HOSPITAL MORECAMBE BAY NHS TRUST (FURNS)</t>
  </si>
  <si>
    <t>UNIVERSITY HOSPITAL MORECAMBE BAY NHS TRUST (LANCAS)</t>
  </si>
  <si>
    <t>UNIVERSITY HOSPITAL MORECAMBE BAY NHS TRUST (WESTMR)</t>
  </si>
  <si>
    <t>UNIVERSITY HOSPITAL NORTH MIDLANDS NHS TRUST</t>
  </si>
  <si>
    <t>UNIVERSITY HOSPITALS BIRMINGHAM NHS FOUNDATION TRUST (HGS)</t>
  </si>
  <si>
    <t>UNIVERSITY HOSPITALS BRISTOL AND WESTON NHS FOUNDATION TRUST</t>
  </si>
  <si>
    <t>UNIVERSITY HOSPITALS DORSET NHS FOUNDATION TRUST</t>
  </si>
  <si>
    <t>UNIVERSITY HOSPITALS OF DERBY AND BURTON NHS FOUNDATION TRUST</t>
  </si>
  <si>
    <t>UNIVERSITY HOSPITALS OF LEICESTER NHS TRUST</t>
  </si>
  <si>
    <t>UNIVERSITY HOSPITALS OF LEICESTER NHS TRUST (GLENFIELD)</t>
  </si>
  <si>
    <t>UNIVERSITY HOSPITALS OF LEICESTER NHS TRUST (ROYAL INFIRM)</t>
  </si>
  <si>
    <t>UNIVERSITY HOSPITALS SUSSEX NHS FOUNDATION TRUST (BRIGHTON GENERAL)</t>
  </si>
  <si>
    <t>UNIVERSITY HOSPITALS SUSSEX NHS FOUNDATION TRUST (Pharm@Sea)</t>
  </si>
  <si>
    <t>UNIVERSITY HOSPITALS SUSSEX NHS FOUNDATION TRUST (PRINCESS ROYAL HOSPITAL)</t>
  </si>
  <si>
    <t xml:space="preserve">UNIVERSITY HOSPITALS SUSSEX NHS FOUNDATION TRUST (ROYAL SUSSEX COUNTY HOSPITAL) </t>
  </si>
  <si>
    <t>UNIVERSITY HOSPITALS SUSSEX NHS FOUNDATION TRUST (ST RICHARDS)</t>
  </si>
  <si>
    <t>UNIVERSITY HOSPITALS SUSSEX NHS FOUNDATION TRUST (WORTHING)</t>
  </si>
  <si>
    <t>WAKEFIELD HOSPICE</t>
  </si>
  <si>
    <t>WALSALL HEALTHCARE NHS TRUST</t>
  </si>
  <si>
    <t>WARRINGTON &amp; HALTON HOSPITALS NHS FOUNDATION TRUST  (WARRINGTON)</t>
  </si>
  <si>
    <t>WARRINGTON &amp; HALTON HOSPITALS NHS FOUNDATION TRUST (HALTON)</t>
  </si>
  <si>
    <t>WEST HERTFORDSHIRE TEACHING HOSPITALS NHS TRUST (HEMEL)</t>
  </si>
  <si>
    <t>WEST HERTFORDSHIRE TEACHING HOSPITALS NHS TRUST (ST ALBANS)</t>
  </si>
  <si>
    <t>WEST HERTFORDSHIRE TEACHING HOSPITALS NHS TRUST (WATFORD)</t>
  </si>
  <si>
    <t>WEST LONDON MENTAL HEALTH NHS TRUST (BROADMOOR HOSP)</t>
  </si>
  <si>
    <t>WEST SUFFOLK NHS FOUNDATION TRUST</t>
  </si>
  <si>
    <t>WHEATFIELD'S HOSPICE</t>
  </si>
  <si>
    <t>WIRRAL UNIVERSITY TEACHING HOSPITAL NHS TRUST</t>
  </si>
  <si>
    <t>WORCESTERSHIRE ACUTE HOSPITALS NHS TRUST</t>
  </si>
  <si>
    <t>WORCESTERSHIRE ACUTE HOSPITALS NHS TRUST (ALEXANDRA)</t>
  </si>
  <si>
    <t>WRIGHTINGTON WIGAN &amp; LEIGH NHS TRUST (R ALBERT)</t>
  </si>
  <si>
    <t>WRIGHTINGTON WIGAN &amp; LEIGH NHS TRUST (WRIGHTINGTON)</t>
  </si>
  <si>
    <t>WYE VALLEY NHS TRUST (HEREFORD COUNTY)</t>
  </si>
  <si>
    <t>YEOVIL DISTRICT HOSPITAL NHS FOUNDATION TRUST</t>
  </si>
  <si>
    <t>YORK &amp; SCARBOROUGH TEACHING HOSPITALS NHS FOUNDATION TRUST</t>
  </si>
  <si>
    <t>YORK &amp; SCARBOUROUGH TEACHING HOSPITALS NHS FOUNDATION TRUST</t>
  </si>
  <si>
    <t>Most Satisfied</t>
  </si>
  <si>
    <t xml:space="preserve">Least Satisfied </t>
  </si>
  <si>
    <t>Median average score XX/10</t>
  </si>
  <si>
    <t xml:space="preserve">Month </t>
  </si>
  <si>
    <t xml:space="preserve">June </t>
  </si>
  <si>
    <t xml:space="preserve">July </t>
  </si>
  <si>
    <t xml:space="preserve">Aug </t>
  </si>
  <si>
    <t xml:space="preserve">Sept </t>
  </si>
  <si>
    <t>Oct</t>
  </si>
  <si>
    <t>IF</t>
  </si>
  <si>
    <t>OTIF</t>
  </si>
  <si>
    <t>OT</t>
  </si>
  <si>
    <t xml:space="preserve">Standard Deliv Days </t>
  </si>
  <si>
    <t>Nov</t>
  </si>
  <si>
    <t>Total</t>
  </si>
  <si>
    <t>January</t>
  </si>
  <si>
    <t>June</t>
  </si>
  <si>
    <t>August</t>
  </si>
  <si>
    <t>September</t>
  </si>
  <si>
    <t>October</t>
  </si>
  <si>
    <t>November</t>
  </si>
  <si>
    <t>December</t>
  </si>
  <si>
    <t>February</t>
  </si>
  <si>
    <t>March</t>
  </si>
  <si>
    <t>April</t>
  </si>
  <si>
    <t>May</t>
  </si>
  <si>
    <t>July</t>
  </si>
  <si>
    <t>Year</t>
  </si>
  <si>
    <t>Month</t>
  </si>
  <si>
    <t>NPC</t>
  </si>
  <si>
    <t>DBB065</t>
  </si>
  <si>
    <t>DBF020</t>
  </si>
  <si>
    <t>DBF021</t>
  </si>
  <si>
    <t>DGD028</t>
  </si>
  <si>
    <t>DGD095</t>
  </si>
  <si>
    <t>DGD096</t>
  </si>
  <si>
    <t>DGD099</t>
  </si>
  <si>
    <t>DGD106</t>
  </si>
  <si>
    <t>DGD107</t>
  </si>
  <si>
    <t>DGD154</t>
  </si>
  <si>
    <t>DGD199</t>
  </si>
  <si>
    <t>DGP002</t>
  </si>
  <si>
    <t>DGP003</t>
  </si>
  <si>
    <t>DGP006</t>
  </si>
  <si>
    <t>DGP007</t>
  </si>
  <si>
    <t>DGP018</t>
  </si>
  <si>
    <t>DGP019</t>
  </si>
  <si>
    <t>DIB001</t>
  </si>
  <si>
    <t>DIB039</t>
  </si>
  <si>
    <t>DIB041</t>
  </si>
  <si>
    <t>DIB066</t>
  </si>
  <si>
    <t>DIB067</t>
  </si>
  <si>
    <t>DIB069</t>
  </si>
  <si>
    <t>DIB072</t>
  </si>
  <si>
    <t>DIB171</t>
  </si>
  <si>
    <t>DIB173</t>
  </si>
  <si>
    <t>DIB174</t>
  </si>
  <si>
    <t>DIB175</t>
  </si>
  <si>
    <t>DIB176</t>
  </si>
  <si>
    <t>DIB177</t>
  </si>
  <si>
    <t>DIB178</t>
  </si>
  <si>
    <t>DIB179</t>
  </si>
  <si>
    <t>DIB215</t>
  </si>
  <si>
    <t>DIB240</t>
  </si>
  <si>
    <t>DIB244</t>
  </si>
  <si>
    <t>DIB252</t>
  </si>
  <si>
    <t>DIB257</t>
  </si>
  <si>
    <t>DIB258</t>
  </si>
  <si>
    <t>DIB259</t>
  </si>
  <si>
    <t>DIB260</t>
  </si>
  <si>
    <t>DIB262</t>
  </si>
  <si>
    <t>DIB263</t>
  </si>
  <si>
    <t>DIB264</t>
  </si>
  <si>
    <t>DIB265</t>
  </si>
  <si>
    <t>DIB267</t>
  </si>
  <si>
    <t>DIB268</t>
  </si>
  <si>
    <t>DIB271</t>
  </si>
  <si>
    <t>DIB272</t>
  </si>
  <si>
    <t>DIB273</t>
  </si>
  <si>
    <t>DIB274</t>
  </si>
  <si>
    <t>DIB277</t>
  </si>
  <si>
    <t>DIB278</t>
  </si>
  <si>
    <t>DIB288</t>
  </si>
  <si>
    <t>DIB296</t>
  </si>
  <si>
    <t>DIB298</t>
  </si>
  <si>
    <t>DIB299</t>
  </si>
  <si>
    <t>DIB331</t>
  </si>
  <si>
    <t>DIB333</t>
  </si>
  <si>
    <t>DIB468</t>
  </si>
  <si>
    <t>DIB469</t>
  </si>
  <si>
    <t>DIB470</t>
  </si>
  <si>
    <t>DIB486</t>
  </si>
  <si>
    <t>DID021</t>
  </si>
  <si>
    <t>DID022</t>
  </si>
  <si>
    <t>DID025</t>
  </si>
  <si>
    <t>DJJ005</t>
  </si>
  <si>
    <t>DJJ006</t>
  </si>
  <si>
    <t>DJJ007</t>
  </si>
  <si>
    <t>DJJ008</t>
  </si>
  <si>
    <t>DJJ011</t>
  </si>
  <si>
    <t>DJJ012</t>
  </si>
  <si>
    <t>DJJ013</t>
  </si>
  <si>
    <t>DJJ014</t>
  </si>
  <si>
    <t>DJJ015</t>
  </si>
  <si>
    <t>DJJ016</t>
  </si>
  <si>
    <t>DJJ017</t>
  </si>
  <si>
    <t>DJJ018</t>
  </si>
  <si>
    <t>DJJ022</t>
  </si>
  <si>
    <t>DJJ023</t>
  </si>
  <si>
    <t>DJJ027</t>
  </si>
  <si>
    <t>DJJ028</t>
  </si>
  <si>
    <t>DJJ029</t>
  </si>
  <si>
    <t>DJJ030</t>
  </si>
  <si>
    <t>DJJ034</t>
  </si>
  <si>
    <t>DJJ039</t>
  </si>
  <si>
    <t>DJJ040</t>
  </si>
  <si>
    <t>DJL001</t>
  </si>
  <si>
    <t>DJL008</t>
  </si>
  <si>
    <t>DJL011</t>
  </si>
  <si>
    <t>DMK028</t>
  </si>
  <si>
    <t>DMK143</t>
  </si>
  <si>
    <t>DMK144</t>
  </si>
  <si>
    <t>DMK153</t>
  </si>
  <si>
    <t>DNT002</t>
  </si>
  <si>
    <t>DNT003</t>
  </si>
  <si>
    <t>DNT004</t>
  </si>
  <si>
    <t>DNT005</t>
  </si>
  <si>
    <t>DNT006</t>
  </si>
  <si>
    <t>DNT007</t>
  </si>
  <si>
    <t>DNT009</t>
  </si>
  <si>
    <t>DNT011</t>
  </si>
  <si>
    <t>DNT014</t>
  </si>
  <si>
    <t>DNT015</t>
  </si>
  <si>
    <t>DNT016</t>
  </si>
  <si>
    <t>DNT017</t>
  </si>
  <si>
    <t>DNT018</t>
  </si>
  <si>
    <t>DNT019</t>
  </si>
  <si>
    <t>DNT023</t>
  </si>
  <si>
    <t>DNT024</t>
  </si>
  <si>
    <t>DNT026</t>
  </si>
  <si>
    <t>DNT027</t>
  </si>
  <si>
    <t>DNT029</t>
  </si>
  <si>
    <t>DNT030</t>
  </si>
  <si>
    <t>DNT056</t>
  </si>
  <si>
    <t>DOB073</t>
  </si>
  <si>
    <t>Required Stockholding (previous quarter)</t>
  </si>
  <si>
    <t xml:space="preserve">Actual Stockholding (this quarter)  </t>
  </si>
  <si>
    <t>Mannitol intravenous infusion  15% 75g/500ml</t>
  </si>
  <si>
    <t>Mannitol 10% intravenous infusion 500ml</t>
  </si>
  <si>
    <t>Mannitol 20% intravenous infusion 500ml</t>
  </si>
  <si>
    <t>Glycine urological irrigation fluid standard spike connector bags 1.5% 3l</t>
  </si>
  <si>
    <t>Water sterile topical irrigation 500ml</t>
  </si>
  <si>
    <t>Sterile water urological irrigation fluid standard spike connector bags 1l</t>
  </si>
  <si>
    <t>Sterile water urological irrigation fluid standard spike connector bags 3l</t>
  </si>
  <si>
    <t>Sodium chloride urological irrigation fluid standard spike connector bags 0.9% 1l</t>
  </si>
  <si>
    <t>Sodium chloride urological irrigation fluid standard spike connector bags 0.9% 3l</t>
  </si>
  <si>
    <t>Glycine urological irrigation fluid standard spike connector bags 1.5% 1l</t>
  </si>
  <si>
    <t>Sodium chloride 0.9% topical irrigation 1l</t>
  </si>
  <si>
    <t>Sodium chloride urological irrigation fluid non-iv spike connector bags 0.9% 1l</t>
  </si>
  <si>
    <t>Sodium chloride urological irrigation fluid non-iv spike connector bags 0.9% 3l</t>
  </si>
  <si>
    <t>Glycine urological irrigation fluid non-iv spike connector bags 1.5% 1l</t>
  </si>
  <si>
    <t>Glycine urological irrigation fluid non-iv spike connector bags 1.5% 3l</t>
  </si>
  <si>
    <t>Sodium chloride urological irrigation fluid non-iv spike connector bags 0.9% 2l</t>
  </si>
  <si>
    <t>Sterile water urological irrigation fluid non-iv spike connector bags 2l</t>
  </si>
  <si>
    <t>Gelatin 4% with sodium chloride infusion bag 500ml</t>
  </si>
  <si>
    <t>Glucose 5% solution for infusion needle free bag 100ml</t>
  </si>
  <si>
    <t>Glucose 5% solution for infusion polythene bottles 50ml</t>
  </si>
  <si>
    <t>Sodium chloride 0.9% iv infusion bag 250ml</t>
  </si>
  <si>
    <t>Sodium chloride 0.9% iv infusion bag with overwrap 1l</t>
  </si>
  <si>
    <t>Sodium chloride 0.9% iv infusion bags 50ml</t>
  </si>
  <si>
    <t>Sodium lactate compound solution for infusion bag with overwrap 500ml</t>
  </si>
  <si>
    <t>Glucose 10% solution for infusion bag 500ml</t>
  </si>
  <si>
    <t>Glucose 40% solution for infusion bag 500ml</t>
  </si>
  <si>
    <t>Glucose 5% solution for infusion bag 100ml</t>
  </si>
  <si>
    <t>Glucose 5% solution for infusion bag 250ml</t>
  </si>
  <si>
    <t>Glucose 5% solution for infusion bag 50ml</t>
  </si>
  <si>
    <t>Glucose 5% solution for infusion bag 500ml</t>
  </si>
  <si>
    <t>Glucose 20% solution for infusion bag 500ml</t>
  </si>
  <si>
    <t>Glucose 50% solution for infusion bag 500ml</t>
  </si>
  <si>
    <t>Sodium chloride 0.9% iv infusion bag without overwrap 1l</t>
  </si>
  <si>
    <t>Gelatin 4% with sodium chloride infusion bag 1l</t>
  </si>
  <si>
    <t>Potassium chloride 0.15% &amp; glucose 5% iv inf bags 1l</t>
  </si>
  <si>
    <t>Potassium chl 0.3% &amp; sod chl 0.18% &amp; glucose 4%  1l</t>
  </si>
  <si>
    <t>Potassium chl 0.3% &amp; sodium chl 0.9% iv inf bags 1l</t>
  </si>
  <si>
    <t>Potassium chl 0.3% &amp; sodium chl 0.9% iv inf bags 500ml</t>
  </si>
  <si>
    <t>Potassium chloride 0.3% &amp; glucose 5% iv inf bags 1l</t>
  </si>
  <si>
    <t>Potassium chloride 0.3% &amp; glucose 5% iv inf bags 500ml</t>
  </si>
  <si>
    <t>Glucose 4%/sodium chloride 0.18% solution for infusion bag 1l</t>
  </si>
  <si>
    <t>Glucose 4%/sodium chloride 0.18% solution for infusion bag 500ml</t>
  </si>
  <si>
    <t>Glucose 5%/sodium chloride 0.45% solution for infusion bag 500ml</t>
  </si>
  <si>
    <t>Sodium chloride 0.9% iv infusion flexible container 100ml</t>
  </si>
  <si>
    <t>Glucose 5%/sodium chloride 0.9% solution for infusion bag 1l</t>
  </si>
  <si>
    <t>Glucose 5%/sodium chloride 0.9% solution for infusion bag 500ml</t>
  </si>
  <si>
    <t>Potassium chl 0.15% sod cl 0.18% glucose 4% inf 1l</t>
  </si>
  <si>
    <t>Potassium chl 0.15% &amp; sodium chl 0.9% iv inf bags 500ml</t>
  </si>
  <si>
    <t>Potassium chl 0.15% &amp; sodium chl 0.9% iv inf bags 1l</t>
  </si>
  <si>
    <t>Glucose 2.5%/sodium chloride 0.45% solution for infusion bags 500ml</t>
  </si>
  <si>
    <t>Sodium chloride compound iv inf (ringers) 500ml</t>
  </si>
  <si>
    <t>Sodium chloride compound iv inf (ringers) 1l</t>
  </si>
  <si>
    <t>Sodium lactate compound solution for infusion bag with overwrap 1litre</t>
  </si>
  <si>
    <t>Sodium lactate compound solution for infusion bag without overwrap 500ml</t>
  </si>
  <si>
    <t>Sodium chloride 0.9% iv infusion bag without overwrap 500ml</t>
  </si>
  <si>
    <t>Sodium lactate compound solution for infusion bag without overwrap 1litre</t>
  </si>
  <si>
    <t>Sodium chloride 0.9% topical irrigation 500ml</t>
  </si>
  <si>
    <t>Water sterile topical irrigation 1l</t>
  </si>
  <si>
    <t>Sodium chloride 2.7% iv infusion 500ml</t>
  </si>
  <si>
    <t>Sodium chloride 5% iv infusion 500ml</t>
  </si>
  <si>
    <t>Glucose 10%/sodium chloride 0.18% solution for infusion bag 500ml</t>
  </si>
  <si>
    <t>Sodium chloride 0.45% iv infusion 500ml</t>
  </si>
  <si>
    <t>Plasma-lyte 148 electrolyte sol with glucose (or equiv) inf bags 5% 1litre</t>
  </si>
  <si>
    <t>Plasma-lyte 148 electrolyte sol in water (or equiv) inf bags 500ml</t>
  </si>
  <si>
    <t>Plasma-lyte 148 electrolyte sol with glucose (or equiv) inf bags 5% 500ml</t>
  </si>
  <si>
    <t>Glucose 5% solution for infusion semi-rigid container 250ml</t>
  </si>
  <si>
    <t>Sodium chloride 0.9% iv infusion semi-rigid container 1l</t>
  </si>
  <si>
    <t>Sodium chloride 0.9% iv infusion semi-rigid container 250ml</t>
  </si>
  <si>
    <t>Sodium lactate compound solution for infusion semi-rigid container 1litre</t>
  </si>
  <si>
    <t>Potassium chloride solution in water for infusion bag 3% 20mml/50ml</t>
  </si>
  <si>
    <t>Glucose 10% solution for infusion bag 1l</t>
  </si>
  <si>
    <t>Potassium chloride solution in water for infusion bag 3% 40mmol/100ml</t>
  </si>
  <si>
    <t>Glucose 5% solution for infusion bag 1l</t>
  </si>
  <si>
    <t>Potassium chloride 0.15% &amp; glucose 5% iv inf semi rigid container 500ml</t>
  </si>
  <si>
    <t>Potassium chl 0.15% &amp; sodium chl 0.9% iv inf semi rigid container 500ml</t>
  </si>
  <si>
    <t>Potassium chloride 0.3% &amp; glucose 5% iv inf semi rigid container 500ml</t>
  </si>
  <si>
    <t>Potassium chl 0.3% &amp; sodium chl 0.9% iv inf semi rigid container 1l</t>
  </si>
  <si>
    <t>Glucose 5% solution for infusion needle free bag 250ml</t>
  </si>
  <si>
    <t>Glucose 5% solution for infusion needle free bag 500ml</t>
  </si>
  <si>
    <t>Sodium chloride 0.9% iv infusion needle free bag 100ml</t>
  </si>
  <si>
    <t>Sodium chloride 0.9% iv infusion needle free bag 50ml</t>
  </si>
  <si>
    <t>Potassium chl 0.15% sodium chl 0.18% glucose 4% polyethylene bottle 1l</t>
  </si>
  <si>
    <t>Potassium chl 0.3% &amp; sod chl 0.18% &amp; glucose 4% polyethylene bottle 1l</t>
  </si>
  <si>
    <t>Sodium chloride 0.18% iv infusion 500ml</t>
  </si>
  <si>
    <t>Sodium chloride 0.9% iv infusion bag with overwrap 500ml</t>
  </si>
  <si>
    <t>Sodium chloride 1.8% iv infusion 500ml</t>
  </si>
  <si>
    <t>Gelatin 3% (geloplasma or equiv) balanced isotonic solution infusion bag 500ml</t>
  </si>
  <si>
    <t>Plasma-lyte 148 electrolyte sol in water (or equiv) inf bags 1litre</t>
  </si>
  <si>
    <t>Gelatin 4% (gelaspan or equiv) balanced isotonic solution infusion bag 500ml</t>
  </si>
  <si>
    <t>Sodium chloride 0.9% iv infusion needle free bag 500ml</t>
  </si>
  <si>
    <t>Chlorhexidine acetate 0.02% irrigation bottle 1l</t>
  </si>
  <si>
    <t>Chlorhexidine 0.05% topical irrigation 1l</t>
  </si>
  <si>
    <t>Chlorhex 0.015% cetrimide 0.15% topical irr 1l</t>
  </si>
  <si>
    <t>Sodium lactate compound solution for infusion semi-rigid container 500ml</t>
  </si>
  <si>
    <t>Glucose 5% solution for infusion semi-rigid container 100ml</t>
  </si>
  <si>
    <t>Glucose 5% solution for infusion semi-rigid container 1l</t>
  </si>
  <si>
    <t>Glucose 5% solution for infusion semi-rigid container 500ml</t>
  </si>
  <si>
    <t>Sodium chloride 0.9% iv infusion semi-rigid container 100ml</t>
  </si>
  <si>
    <t>Sodium chloride 0.9% iv infusion semi-rigid container 500ml</t>
  </si>
  <si>
    <t>Sterile water urological irrigation fluid non-iv spike connector bags 1l</t>
  </si>
  <si>
    <t>Sterile water urological irrigation fluid non-iv spike connector bags 3l</t>
  </si>
  <si>
    <t>Potassium chloride (10mmol/500ml) / glucose infusion 0.15%/10% 500ml bags</t>
  </si>
  <si>
    <t>Potassium chloride 0.15% &amp; glucose 5% iv inf semi rigid container 1l</t>
  </si>
  <si>
    <t>Potassium chl 0.15% &amp; sodium chl 0.9% iv inf semi rigid container 1l</t>
  </si>
  <si>
    <t>Potassium chloride 0.3% &amp; glucose 5% iv inf semi rigid container 1l</t>
  </si>
  <si>
    <t>Potassium chl 0.3% &amp; sodium chl 0.9% iv inf semi rigid container 500ml</t>
  </si>
  <si>
    <t>Sodium chloride 0.9% iv infusion semi rigid container 50ml</t>
  </si>
  <si>
    <t>Glucose 5%/sodium chloride 0.45% solution for infusion polyethylene bottle 500ml</t>
  </si>
  <si>
    <t>Glucose 5%/sodium chloride 0.9% solution for infusion polyethylene bottle 500ml</t>
  </si>
  <si>
    <t>Sodium chloride 0.9% iv infusion needle free bag 1l</t>
  </si>
  <si>
    <t>Sodium chloride 0.9% iv infusion needle free bag 250ml</t>
  </si>
  <si>
    <t>Potassium chl 0.15% sodium chl 0.18% glucose 4% polyethylene bottle 500ml</t>
  </si>
  <si>
    <t>Potassium chl 0.3% sod cl 0.18% glucose 4% polyethylene bottle 500ml</t>
  </si>
  <si>
    <t>Glucose 5%/sodium chloride 0.1%/sodium acetate 23mmol/potassium chl 0.15%/magnesium 1.5mmol solution for infusion 1litre bags</t>
  </si>
  <si>
    <t>Glucose/lidocaine solution for infusion bag 5%/1g/500ml (0.2%) 500ml</t>
  </si>
  <si>
    <t>Total Sales (annual)</t>
  </si>
  <si>
    <t>Critical Good?</t>
  </si>
  <si>
    <t>N</t>
  </si>
  <si>
    <t>Y</t>
  </si>
  <si>
    <t>If 3 suppliers you will each hold</t>
  </si>
  <si>
    <t>If 4 suppliers you will each hold</t>
  </si>
  <si>
    <t>If 5 suppliers you will each hold</t>
  </si>
  <si>
    <t>If 6 suppliers you will each hold</t>
  </si>
  <si>
    <t xml:space="preserve">If you are the sole supplier, you will hold </t>
  </si>
  <si>
    <t>Number of Suppliers</t>
  </si>
  <si>
    <t>(5 points)</t>
  </si>
  <si>
    <t xml:space="preserve">95&gt;99.99% </t>
  </si>
  <si>
    <t>(4 points)</t>
  </si>
  <si>
    <t xml:space="preserve">90&lt;95  </t>
  </si>
  <si>
    <t xml:space="preserve">(3 points)  </t>
  </si>
  <si>
    <t xml:space="preserve">85&lt;90 </t>
  </si>
  <si>
    <t>(2 points)</t>
  </si>
  <si>
    <t xml:space="preserve">&lt;85% </t>
  </si>
  <si>
    <t>(1 point)</t>
  </si>
  <si>
    <t>Points</t>
  </si>
  <si>
    <t>Value</t>
  </si>
  <si>
    <t>Qty</t>
  </si>
  <si>
    <t>Max Qty</t>
  </si>
  <si>
    <t>Example</t>
  </si>
  <si>
    <t>XXX000</t>
  </si>
  <si>
    <t>E.g. Sodium chloride 0.9% iv infusion bag with overwrap 1l</t>
  </si>
  <si>
    <t>Your Total sales (Last Quarter)</t>
  </si>
  <si>
    <t>Total Sales (This Quarter)</t>
  </si>
  <si>
    <t>Your Total Sales (This Quarter)</t>
  </si>
  <si>
    <t>Your Total Sales (Cumulative)</t>
  </si>
  <si>
    <t>Required Stockholding (calculated from previous quarter)</t>
  </si>
  <si>
    <t>ENTER FIGURE HERE</t>
  </si>
  <si>
    <t xml:space="preserve">Stock Required (for end of next quarter) </t>
  </si>
  <si>
    <t xml:space="preserve">Example Data </t>
  </si>
  <si>
    <t>Example of how this will work for initial framework stockholding</t>
  </si>
  <si>
    <t>n/a</t>
  </si>
  <si>
    <t>If 2 suppliers - you will each hold</t>
  </si>
  <si>
    <t>Initial Stockholding Requirement</t>
  </si>
  <si>
    <t>Initial Stockholding Requirement please see yellow boxes (green for critical goods)and corresponding quantities</t>
  </si>
  <si>
    <t>(3 points)</t>
  </si>
  <si>
    <t>NPS</t>
  </si>
  <si>
    <t>7-8 Passives</t>
  </si>
  <si>
    <t>0-6 Detractors</t>
  </si>
  <si>
    <t>9-10 Promoters</t>
  </si>
  <si>
    <t>NPS = % Promoters - % Detractors</t>
  </si>
  <si>
    <t>Promoters</t>
  </si>
  <si>
    <t>Detractors</t>
  </si>
  <si>
    <t>Passives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</si>
</sst>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44" formatCode="_-&quot;£&quot;* #,##0.00_-;\-&quot;£&quot;* #,##0.00_-;_-&quot;£&quot;* &quot;-&quot;??_-;_-@_-"/>
  </numFmts>
  <fonts count="29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theme="1"/>
      <name val="Arial"/>
      <family val="2"/>
    </font>
    <font>
      <b/>
      <sz val="12"/>
      <name val="Calibri"/>
      <family val="2"/>
    </font>
    <font>
      <sz val="9"/>
      <name val="Arial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theme="1"/>
      <name val="Aptos Narrow"/>
      <family val="2"/>
      <scheme val="minor"/>
    </font>
    <font>
      <b/>
      <sz val="22"/>
      <color theme="1"/>
      <name val="Arial"/>
      <family val="2"/>
    </font>
    <font>
      <b/>
      <sz val="20"/>
      <color theme="1"/>
      <name val="Arial"/>
      <family val="2"/>
    </font>
    <font>
      <b/>
      <sz val="18"/>
      <name val="Arial"/>
      <family val="2"/>
    </font>
    <font>
      <b/>
      <sz val="18"/>
      <color theme="1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sz val="12"/>
      <color rgb="FF0044CC"/>
      <name val="Arial"/>
      <family val="2"/>
    </font>
    <font>
      <sz val="11"/>
      <color rgb="FF2B2B2B"/>
      <name val="Aptos Narrow"/>
      <family val="2"/>
      <scheme val="minor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1"/>
      <color theme="0"/>
      <name val="Calibri"/>
      <family val="2"/>
    </font>
    <font>
      <sz val="11"/>
      <color rgb="FF454545"/>
      <name val="Calibri"/>
      <family val="2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Aptos Narrow"/>
      <family val="2"/>
      <scheme val="minor"/>
    </font>
    <font>
      <b/>
      <sz val="8"/>
      <color rgb="FF0A0A0A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B4C6E7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1869B"/>
        <bgColor rgb="FF31869B"/>
      </patternFill>
    </fill>
    <fill>
      <patternFill patternType="solid">
        <fgColor theme="0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CFFDD1"/>
        <bgColor indexed="64"/>
      </patternFill>
    </fill>
    <fill>
      <patternFill patternType="solid">
        <fgColor rgb="FFFFC000"/>
        <bgColor rgb="FF000000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9"/>
      </left>
      <right/>
      <top style="medium">
        <color theme="9"/>
      </top>
      <bottom/>
      <diagonal/>
    </border>
    <border>
      <left/>
      <right/>
      <top style="medium">
        <color theme="9"/>
      </top>
      <bottom/>
      <diagonal/>
    </border>
    <border>
      <left/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/>
      <top/>
      <bottom/>
      <diagonal/>
    </border>
    <border>
      <left/>
      <right style="medium">
        <color theme="9"/>
      </right>
      <top/>
      <bottom/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9" fillId="0" borderId="0"/>
  </cellStyleXfs>
  <cellXfs count="169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4" fillId="4" borderId="1" xfId="2" applyFont="1" applyFill="1" applyBorder="1" applyAlignment="1">
      <alignment horizontal="center" vertical="center" wrapText="1"/>
    </xf>
    <xf numFmtId="0" fontId="4" fillId="5" borderId="1" xfId="2" applyFont="1" applyFill="1" applyBorder="1" applyAlignment="1">
      <alignment horizontal="center" vertical="center" wrapText="1"/>
    </xf>
    <xf numFmtId="14" fontId="4" fillId="6" borderId="1" xfId="2" applyNumberFormat="1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4" fillId="6" borderId="1" xfId="2" applyFont="1" applyFill="1" applyBorder="1" applyAlignment="1">
      <alignment horizontal="center" vertical="center" wrapText="1"/>
    </xf>
    <xf numFmtId="0" fontId="4" fillId="7" borderId="1" xfId="2" applyFont="1" applyFill="1" applyBorder="1" applyAlignment="1">
      <alignment horizontal="center" vertical="center" wrapText="1"/>
    </xf>
    <xf numFmtId="9" fontId="4" fillId="7" borderId="1" xfId="3" applyFont="1" applyFill="1" applyBorder="1" applyAlignment="1">
      <alignment horizontal="center" vertical="center" wrapText="1"/>
    </xf>
    <xf numFmtId="0" fontId="2" fillId="0" borderId="0" xfId="2"/>
    <xf numFmtId="0" fontId="5" fillId="0" borderId="1" xfId="2" applyFont="1" applyBorder="1" applyAlignment="1">
      <alignment horizontal="left" vertical="top"/>
    </xf>
    <xf numFmtId="0" fontId="2" fillId="0" borderId="1" xfId="2" applyBorder="1" applyAlignment="1">
      <alignment horizontal="center" vertical="top" wrapText="1"/>
    </xf>
    <xf numFmtId="14" fontId="2" fillId="0" borderId="1" xfId="2" applyNumberFormat="1" applyBorder="1" applyAlignment="1">
      <alignment horizontal="center" vertical="top" wrapText="1"/>
    </xf>
    <xf numFmtId="0" fontId="5" fillId="0" borderId="1" xfId="2" applyFont="1" applyBorder="1" applyAlignment="1">
      <alignment horizontal="center" vertical="top"/>
    </xf>
    <xf numFmtId="2" fontId="5" fillId="0" borderId="1" xfId="2" applyNumberFormat="1" applyFont="1" applyBorder="1" applyAlignment="1">
      <alignment horizontal="center" vertical="top"/>
    </xf>
    <xf numFmtId="9" fontId="5" fillId="0" borderId="1" xfId="3" applyFont="1" applyBorder="1" applyAlignment="1">
      <alignment horizontal="center" vertical="top"/>
    </xf>
    <xf numFmtId="9" fontId="2" fillId="0" borderId="1" xfId="3" applyFont="1" applyBorder="1" applyAlignment="1">
      <alignment horizontal="center" vertical="top"/>
    </xf>
    <xf numFmtId="0" fontId="2" fillId="0" borderId="1" xfId="2" applyBorder="1"/>
    <xf numFmtId="0" fontId="2" fillId="0" borderId="1" xfId="2" applyBorder="1" applyAlignment="1">
      <alignment horizontal="center"/>
    </xf>
    <xf numFmtId="14" fontId="2" fillId="0" borderId="1" xfId="2" applyNumberFormat="1" applyBorder="1" applyAlignment="1">
      <alignment horizontal="center"/>
    </xf>
    <xf numFmtId="0" fontId="2" fillId="0" borderId="2" xfId="2" applyBorder="1" applyAlignment="1">
      <alignment horizontal="center"/>
    </xf>
    <xf numFmtId="9" fontId="2" fillId="0" borderId="2" xfId="3" applyFont="1" applyBorder="1" applyAlignment="1">
      <alignment horizontal="center"/>
    </xf>
    <xf numFmtId="9" fontId="2" fillId="0" borderId="2" xfId="3" applyFont="1" applyBorder="1" applyAlignment="1">
      <alignment horizontal="center" vertical="top"/>
    </xf>
    <xf numFmtId="0" fontId="2" fillId="0" borderId="0" xfId="2" applyAlignment="1">
      <alignment horizontal="center"/>
    </xf>
    <xf numFmtId="14" fontId="2" fillId="0" borderId="0" xfId="2" applyNumberFormat="1" applyAlignment="1">
      <alignment horizontal="center"/>
    </xf>
    <xf numFmtId="9" fontId="2" fillId="0" borderId="0" xfId="3" applyFont="1" applyAlignment="1">
      <alignment horizontal="center"/>
    </xf>
    <xf numFmtId="0" fontId="7" fillId="0" borderId="0" xfId="2" applyFont="1"/>
    <xf numFmtId="0" fontId="7" fillId="0" borderId="0" xfId="2" applyFont="1" applyAlignment="1">
      <alignment horizontal="center"/>
    </xf>
    <xf numFmtId="14" fontId="7" fillId="0" borderId="0" xfId="2" applyNumberFormat="1" applyFont="1" applyAlignment="1">
      <alignment horizontal="center"/>
    </xf>
    <xf numFmtId="9" fontId="7" fillId="0" borderId="0" xfId="3" applyFont="1" applyAlignment="1">
      <alignment horizontal="center"/>
    </xf>
    <xf numFmtId="0" fontId="8" fillId="0" borderId="0" xfId="4"/>
    <xf numFmtId="0" fontId="8" fillId="0" borderId="4" xfId="4" applyBorder="1"/>
    <xf numFmtId="0" fontId="8" fillId="0" borderId="5" xfId="4" applyBorder="1"/>
    <xf numFmtId="0" fontId="8" fillId="0" borderId="6" xfId="4" applyBorder="1"/>
    <xf numFmtId="0" fontId="8" fillId="0" borderId="7" xfId="4" applyBorder="1"/>
    <xf numFmtId="0" fontId="8" fillId="0" borderId="8" xfId="4" applyBorder="1"/>
    <xf numFmtId="0" fontId="3" fillId="0" borderId="0" xfId="4" applyFont="1"/>
    <xf numFmtId="0" fontId="15" fillId="0" borderId="0" xfId="4" applyFont="1"/>
    <xf numFmtId="0" fontId="8" fillId="0" borderId="25" xfId="4" applyBorder="1"/>
    <xf numFmtId="0" fontId="8" fillId="0" borderId="26" xfId="4" applyBorder="1"/>
    <xf numFmtId="0" fontId="8" fillId="0" borderId="27" xfId="4" applyBorder="1"/>
    <xf numFmtId="0" fontId="21" fillId="0" borderId="0" xfId="0" applyFont="1"/>
    <xf numFmtId="0" fontId="17" fillId="13" borderId="0" xfId="0" applyFont="1" applyFill="1" applyAlignment="1">
      <alignment vertical="top" wrapText="1"/>
    </xf>
    <xf numFmtId="0" fontId="21" fillId="15" borderId="0" xfId="0" applyFont="1" applyFill="1"/>
    <xf numFmtId="0" fontId="18" fillId="0" borderId="0" xfId="0" applyFont="1" applyAlignment="1">
      <alignment vertical="top" wrapText="1"/>
    </xf>
    <xf numFmtId="0" fontId="18" fillId="0" borderId="0" xfId="0" applyFont="1" applyAlignment="1">
      <alignment vertical="top"/>
    </xf>
    <xf numFmtId="0" fontId="18" fillId="14" borderId="0" xfId="0" applyFont="1" applyFill="1" applyAlignment="1">
      <alignment vertical="top" wrapText="1"/>
    </xf>
    <xf numFmtId="0" fontId="18" fillId="14" borderId="0" xfId="1" applyFont="1" applyFill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8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18" fillId="14" borderId="0" xfId="0" applyFont="1" applyFill="1" applyAlignment="1">
      <alignment vertical="center" wrapText="1"/>
    </xf>
    <xf numFmtId="0" fontId="22" fillId="0" borderId="0" xfId="2" applyFont="1" applyAlignment="1">
      <alignment horizontal="center"/>
    </xf>
    <xf numFmtId="9" fontId="2" fillId="0" borderId="0" xfId="3" applyFont="1" applyFill="1" applyAlignment="1">
      <alignment horizontal="center"/>
    </xf>
    <xf numFmtId="9" fontId="2" fillId="0" borderId="0" xfId="3" applyFont="1" applyFill="1" applyBorder="1" applyAlignment="1">
      <alignment horizontal="center"/>
    </xf>
    <xf numFmtId="9" fontId="2" fillId="0" borderId="0" xfId="7" applyFont="1"/>
    <xf numFmtId="0" fontId="25" fillId="0" borderId="0" xfId="0" applyFont="1" applyAlignment="1">
      <alignment horizontal="center"/>
    </xf>
    <xf numFmtId="0" fontId="6" fillId="0" borderId="1" xfId="0" applyFont="1" applyBorder="1"/>
    <xf numFmtId="0" fontId="4" fillId="2" borderId="29" xfId="0" applyFont="1" applyFill="1" applyBorder="1" applyAlignment="1">
      <alignment horizontal="center" vertical="center" wrapText="1"/>
    </xf>
    <xf numFmtId="0" fontId="6" fillId="0" borderId="29" xfId="0" applyFont="1" applyBorder="1"/>
    <xf numFmtId="0" fontId="25" fillId="0" borderId="1" xfId="0" applyFont="1" applyBorder="1" applyAlignment="1">
      <alignment horizontal="center"/>
    </xf>
    <xf numFmtId="0" fontId="25" fillId="0" borderId="1" xfId="0" applyFont="1" applyBorder="1"/>
    <xf numFmtId="0" fontId="0" fillId="0" borderId="1" xfId="0" applyBorder="1"/>
    <xf numFmtId="1" fontId="0" fillId="0" borderId="1" xfId="0" applyNumberFormat="1" applyBorder="1"/>
    <xf numFmtId="0" fontId="0" fillId="0" borderId="0" xfId="0" applyAlignment="1">
      <alignment horizontal="left"/>
    </xf>
    <xf numFmtId="0" fontId="4" fillId="2" borderId="30" xfId="0" applyFont="1" applyFill="1" applyBorder="1" applyAlignment="1">
      <alignment horizontal="center" vertical="center" wrapText="1"/>
    </xf>
    <xf numFmtId="1" fontId="0" fillId="16" borderId="1" xfId="0" applyNumberFormat="1" applyFill="1" applyBorder="1"/>
    <xf numFmtId="0" fontId="25" fillId="3" borderId="1" xfId="0" applyFont="1" applyFill="1" applyBorder="1" applyAlignment="1">
      <alignment horizontal="center"/>
    </xf>
    <xf numFmtId="0" fontId="25" fillId="3" borderId="1" xfId="0" applyFont="1" applyFill="1" applyBorder="1"/>
    <xf numFmtId="0" fontId="0" fillId="3" borderId="1" xfId="0" applyFill="1" applyBorder="1"/>
    <xf numFmtId="0" fontId="6" fillId="3" borderId="1" xfId="0" applyFont="1" applyFill="1" applyBorder="1"/>
    <xf numFmtId="1" fontId="0" fillId="3" borderId="1" xfId="0" applyNumberFormat="1" applyFill="1" applyBorder="1"/>
    <xf numFmtId="1" fontId="0" fillId="18" borderId="1" xfId="0" applyNumberFormat="1" applyFill="1" applyBorder="1"/>
    <xf numFmtId="0" fontId="26" fillId="16" borderId="1" xfId="0" applyFont="1" applyFill="1" applyBorder="1" applyAlignment="1">
      <alignment horizontal="center" wrapText="1"/>
    </xf>
    <xf numFmtId="0" fontId="23" fillId="0" borderId="1" xfId="0" applyFont="1" applyBorder="1"/>
    <xf numFmtId="0" fontId="2" fillId="0" borderId="1" xfId="0" applyFont="1" applyBorder="1"/>
    <xf numFmtId="10" fontId="7" fillId="12" borderId="3" xfId="7" applyNumberFormat="1" applyFont="1" applyFill="1" applyBorder="1"/>
    <xf numFmtId="1" fontId="7" fillId="0" borderId="1" xfId="3" applyNumberFormat="1" applyFont="1" applyFill="1" applyBorder="1" applyAlignment="1">
      <alignment horizontal="center" vertical="top"/>
    </xf>
    <xf numFmtId="1" fontId="7" fillId="0" borderId="1" xfId="3" applyNumberFormat="1" applyFont="1" applyFill="1" applyBorder="1" applyAlignment="1">
      <alignment horizontal="center"/>
    </xf>
    <xf numFmtId="1" fontId="7" fillId="0" borderId="29" xfId="3" applyNumberFormat="1" applyFont="1" applyFill="1" applyBorder="1" applyAlignment="1">
      <alignment horizontal="center" vertical="top"/>
    </xf>
    <xf numFmtId="1" fontId="7" fillId="0" borderId="29" xfId="3" applyNumberFormat="1" applyFont="1" applyFill="1" applyBorder="1" applyAlignment="1">
      <alignment horizontal="center"/>
    </xf>
    <xf numFmtId="1" fontId="7" fillId="12" borderId="31" xfId="3" applyNumberFormat="1" applyFont="1" applyFill="1" applyBorder="1" applyAlignment="1">
      <alignment horizontal="center" vertical="top"/>
    </xf>
    <xf numFmtId="1" fontId="7" fillId="12" borderId="32" xfId="3" applyNumberFormat="1" applyFont="1" applyFill="1" applyBorder="1" applyAlignment="1">
      <alignment horizontal="center" vertical="top"/>
    </xf>
    <xf numFmtId="1" fontId="7" fillId="12" borderId="33" xfId="3" applyNumberFormat="1" applyFont="1" applyFill="1" applyBorder="1" applyAlignment="1">
      <alignment horizontal="center"/>
    </xf>
    <xf numFmtId="9" fontId="7" fillId="0" borderId="1" xfId="3" applyFont="1" applyFill="1" applyBorder="1" applyAlignment="1">
      <alignment horizontal="center"/>
    </xf>
    <xf numFmtId="0" fontId="7" fillId="12" borderId="1" xfId="2" applyFont="1" applyFill="1" applyBorder="1" applyAlignment="1">
      <alignment horizontal="center"/>
    </xf>
    <xf numFmtId="9" fontId="7" fillId="0" borderId="29" xfId="3" applyFont="1" applyFill="1" applyBorder="1" applyAlignment="1">
      <alignment horizontal="center"/>
    </xf>
    <xf numFmtId="9" fontId="2" fillId="0" borderId="1" xfId="7" applyFont="1" applyBorder="1" applyAlignment="1">
      <alignment horizontal="right"/>
    </xf>
    <xf numFmtId="0" fontId="2" fillId="0" borderId="18" xfId="2" applyBorder="1"/>
    <xf numFmtId="0" fontId="2" fillId="0" borderId="35" xfId="2" applyBorder="1"/>
    <xf numFmtId="0" fontId="2" fillId="0" borderId="21" xfId="2" applyBorder="1"/>
    <xf numFmtId="0" fontId="2" fillId="0" borderId="16" xfId="2" applyBorder="1"/>
    <xf numFmtId="9" fontId="2" fillId="0" borderId="17" xfId="7" applyFont="1" applyBorder="1" applyAlignment="1">
      <alignment horizontal="right"/>
    </xf>
    <xf numFmtId="0" fontId="2" fillId="0" borderId="34" xfId="2" applyBorder="1"/>
    <xf numFmtId="0" fontId="2" fillId="0" borderId="19" xfId="2" applyBorder="1"/>
    <xf numFmtId="9" fontId="2" fillId="0" borderId="20" xfId="7" applyFont="1" applyBorder="1" applyAlignment="1">
      <alignment horizontal="right"/>
    </xf>
    <xf numFmtId="0" fontId="8" fillId="0" borderId="36" xfId="4" applyBorder="1"/>
    <xf numFmtId="0" fontId="8" fillId="0" borderId="38" xfId="4" applyBorder="1"/>
    <xf numFmtId="0" fontId="8" fillId="0" borderId="39" xfId="4" applyBorder="1"/>
    <xf numFmtId="0" fontId="8" fillId="0" borderId="40" xfId="4" applyBorder="1"/>
    <xf numFmtId="0" fontId="8" fillId="0" borderId="41" xfId="4" applyBorder="1"/>
    <xf numFmtId="0" fontId="8" fillId="0" borderId="42" xfId="4" applyBorder="1"/>
    <xf numFmtId="0" fontId="8" fillId="0" borderId="43" xfId="4" applyBorder="1"/>
    <xf numFmtId="1" fontId="8" fillId="0" borderId="0" xfId="4" applyNumberFormat="1"/>
    <xf numFmtId="0" fontId="0" fillId="0" borderId="37" xfId="4" applyFont="1" applyBorder="1"/>
    <xf numFmtId="0" fontId="4" fillId="19" borderId="1" xfId="0" applyFont="1" applyFill="1" applyBorder="1" applyAlignment="1">
      <alignment horizontal="center" vertical="center" wrapText="1"/>
    </xf>
    <xf numFmtId="0" fontId="4" fillId="19" borderId="30" xfId="0" applyFont="1" applyFill="1" applyBorder="1" applyAlignment="1">
      <alignment horizontal="center" vertical="center" wrapText="1"/>
    </xf>
    <xf numFmtId="1" fontId="4" fillId="19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/>
    <xf numFmtId="0" fontId="4" fillId="2" borderId="44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1" fontId="0" fillId="0" borderId="0" xfId="0" applyNumberFormat="1"/>
    <xf numFmtId="0" fontId="6" fillId="3" borderId="29" xfId="0" applyFont="1" applyFill="1" applyBorder="1"/>
    <xf numFmtId="0" fontId="0" fillId="0" borderId="29" xfId="0" applyBorder="1"/>
    <xf numFmtId="0" fontId="0" fillId="3" borderId="29" xfId="0" applyFill="1" applyBorder="1"/>
    <xf numFmtId="1" fontId="6" fillId="3" borderId="1" xfId="0" applyNumberFormat="1" applyFont="1" applyFill="1" applyBorder="1"/>
    <xf numFmtId="0" fontId="27" fillId="12" borderId="0" xfId="0" applyFont="1" applyFill="1" applyAlignment="1">
      <alignment vertical="center"/>
    </xf>
    <xf numFmtId="0" fontId="4" fillId="17" borderId="30" xfId="0" applyFont="1" applyFill="1" applyBorder="1" applyAlignment="1">
      <alignment horizontal="center" vertical="center" wrapText="1"/>
    </xf>
    <xf numFmtId="1" fontId="4" fillId="17" borderId="30" xfId="0" applyNumberFormat="1" applyFont="1" applyFill="1" applyBorder="1" applyAlignment="1">
      <alignment horizontal="center" vertical="center" wrapText="1"/>
    </xf>
    <xf numFmtId="1" fontId="26" fillId="16" borderId="1" xfId="0" applyNumberFormat="1" applyFont="1" applyFill="1" applyBorder="1" applyAlignment="1">
      <alignment horizontal="center" vertical="center"/>
    </xf>
    <xf numFmtId="1" fontId="4" fillId="17" borderId="28" xfId="0" applyNumberFormat="1" applyFont="1" applyFill="1" applyBorder="1" applyAlignment="1">
      <alignment horizontal="center" vertical="center" wrapText="1"/>
    </xf>
    <xf numFmtId="0" fontId="0" fillId="0" borderId="0" xfId="4" applyFont="1"/>
    <xf numFmtId="9" fontId="2" fillId="0" borderId="0" xfId="7" applyFont="1" applyBorder="1" applyAlignment="1">
      <alignment horizontal="left"/>
    </xf>
    <xf numFmtId="0" fontId="0" fillId="0" borderId="41" xfId="4" applyFont="1" applyBorder="1"/>
    <xf numFmtId="9" fontId="6" fillId="0" borderId="41" xfId="4" applyNumberFormat="1" applyFont="1" applyBorder="1" applyAlignment="1">
      <alignment horizontal="left"/>
    </xf>
    <xf numFmtId="0" fontId="27" fillId="0" borderId="37" xfId="4" applyFont="1" applyBorder="1"/>
    <xf numFmtId="0" fontId="27" fillId="0" borderId="0" xfId="4" applyFont="1"/>
    <xf numFmtId="1" fontId="27" fillId="0" borderId="0" xfId="4" applyNumberFormat="1" applyFont="1"/>
    <xf numFmtId="0" fontId="8" fillId="0" borderId="45" xfId="4" applyBorder="1"/>
    <xf numFmtId="0" fontId="8" fillId="0" borderId="46" xfId="4" applyBorder="1"/>
    <xf numFmtId="0" fontId="8" fillId="0" borderId="47" xfId="4" applyBorder="1"/>
    <xf numFmtId="0" fontId="16" fillId="0" borderId="48" xfId="4" applyFont="1" applyBorder="1"/>
    <xf numFmtId="0" fontId="8" fillId="0" borderId="49" xfId="4" applyBorder="1"/>
    <xf numFmtId="0" fontId="8" fillId="0" borderId="48" xfId="4" applyBorder="1"/>
    <xf numFmtId="0" fontId="8" fillId="0" borderId="50" xfId="4" applyBorder="1"/>
    <xf numFmtId="0" fontId="8" fillId="0" borderId="51" xfId="4" applyBorder="1"/>
    <xf numFmtId="0" fontId="8" fillId="0" borderId="52" xfId="4" applyBorder="1"/>
    <xf numFmtId="0" fontId="0" fillId="0" borderId="51" xfId="4" applyFont="1" applyBorder="1"/>
    <xf numFmtId="16" fontId="0" fillId="0" borderId="0" xfId="4" applyNumberFormat="1" applyFont="1"/>
    <xf numFmtId="0" fontId="28" fillId="0" borderId="0" xfId="0" applyFont="1" applyAlignment="1">
      <alignment horizontal="left" vertical="center" wrapText="1" indent="1"/>
    </xf>
    <xf numFmtId="0" fontId="13" fillId="10" borderId="19" xfId="4" applyFont="1" applyFill="1" applyBorder="1" applyAlignment="1">
      <alignment horizontal="left" vertical="center"/>
    </xf>
    <xf numFmtId="0" fontId="13" fillId="10" borderId="20" xfId="4" applyFont="1" applyFill="1" applyBorder="1" applyAlignment="1">
      <alignment horizontal="left" vertical="center"/>
    </xf>
    <xf numFmtId="14" fontId="14" fillId="11" borderId="20" xfId="6" applyNumberFormat="1" applyFont="1" applyFill="1" applyBorder="1" applyAlignment="1">
      <alignment horizontal="center" vertical="center"/>
    </xf>
    <xf numFmtId="9" fontId="14" fillId="11" borderId="20" xfId="6" applyFont="1" applyFill="1" applyBorder="1" applyAlignment="1">
      <alignment horizontal="center" vertical="center"/>
    </xf>
    <xf numFmtId="9" fontId="14" fillId="11" borderId="21" xfId="6" applyFont="1" applyFill="1" applyBorder="1" applyAlignment="1">
      <alignment horizontal="center" vertical="center"/>
    </xf>
    <xf numFmtId="0" fontId="11" fillId="12" borderId="22" xfId="4" applyFont="1" applyFill="1" applyBorder="1" applyAlignment="1">
      <alignment horizontal="left" vertical="center"/>
    </xf>
    <xf numFmtId="0" fontId="11" fillId="12" borderId="23" xfId="4" applyFont="1" applyFill="1" applyBorder="1" applyAlignment="1">
      <alignment horizontal="left" vertical="center"/>
    </xf>
    <xf numFmtId="0" fontId="11" fillId="12" borderId="24" xfId="4" applyFont="1" applyFill="1" applyBorder="1" applyAlignment="1">
      <alignment horizontal="left" vertical="center"/>
    </xf>
    <xf numFmtId="14" fontId="14" fillId="11" borderId="22" xfId="6" applyNumberFormat="1" applyFont="1" applyFill="1" applyBorder="1" applyAlignment="1">
      <alignment horizontal="center" vertical="center"/>
    </xf>
    <xf numFmtId="9" fontId="14" fillId="11" borderId="23" xfId="6" applyFont="1" applyFill="1" applyBorder="1" applyAlignment="1">
      <alignment horizontal="center" vertical="center"/>
    </xf>
    <xf numFmtId="9" fontId="14" fillId="11" borderId="24" xfId="6" applyFont="1" applyFill="1" applyBorder="1" applyAlignment="1">
      <alignment horizontal="center" vertical="center"/>
    </xf>
    <xf numFmtId="0" fontId="9" fillId="8" borderId="4" xfId="4" applyFont="1" applyFill="1" applyBorder="1" applyAlignment="1">
      <alignment horizontal="center"/>
    </xf>
    <xf numFmtId="0" fontId="9" fillId="8" borderId="5" xfId="4" applyFont="1" applyFill="1" applyBorder="1" applyAlignment="1">
      <alignment horizontal="center"/>
    </xf>
    <xf numFmtId="0" fontId="9" fillId="8" borderId="6" xfId="4" applyFont="1" applyFill="1" applyBorder="1" applyAlignment="1">
      <alignment horizontal="center"/>
    </xf>
    <xf numFmtId="49" fontId="10" fillId="9" borderId="9" xfId="4" applyNumberFormat="1" applyFont="1" applyFill="1" applyBorder="1" applyAlignment="1">
      <alignment horizontal="center" vertical="center" wrapText="1"/>
    </xf>
    <xf numFmtId="49" fontId="10" fillId="9" borderId="10" xfId="4" applyNumberFormat="1" applyFont="1" applyFill="1" applyBorder="1" applyAlignment="1">
      <alignment horizontal="center" vertical="center" wrapText="1"/>
    </xf>
    <xf numFmtId="49" fontId="10" fillId="9" borderId="11" xfId="4" applyNumberFormat="1" applyFont="1" applyFill="1" applyBorder="1" applyAlignment="1">
      <alignment horizontal="center" vertical="center" wrapText="1"/>
    </xf>
    <xf numFmtId="0" fontId="11" fillId="6" borderId="12" xfId="4" applyFont="1" applyFill="1" applyBorder="1" applyAlignment="1">
      <alignment horizontal="left" vertical="center"/>
    </xf>
    <xf numFmtId="0" fontId="11" fillId="6" borderId="13" xfId="4" applyFont="1" applyFill="1" applyBorder="1" applyAlignment="1">
      <alignment horizontal="left" vertical="center"/>
    </xf>
    <xf numFmtId="0" fontId="11" fillId="6" borderId="14" xfId="4" applyFont="1" applyFill="1" applyBorder="1" applyAlignment="1">
      <alignment horizontal="left" vertical="center"/>
    </xf>
    <xf numFmtId="14" fontId="12" fillId="6" borderId="12" xfId="5" applyNumberFormat="1" applyFont="1" applyFill="1" applyBorder="1" applyAlignment="1">
      <alignment horizontal="center" vertical="center"/>
    </xf>
    <xf numFmtId="14" fontId="12" fillId="6" borderId="13" xfId="5" applyNumberFormat="1" applyFont="1" applyFill="1" applyBorder="1" applyAlignment="1">
      <alignment horizontal="center" vertical="center"/>
    </xf>
    <xf numFmtId="14" fontId="12" fillId="6" borderId="15" xfId="5" applyNumberFormat="1" applyFont="1" applyFill="1" applyBorder="1" applyAlignment="1">
      <alignment horizontal="center" vertical="center"/>
    </xf>
    <xf numFmtId="0" fontId="13" fillId="10" borderId="16" xfId="4" applyFont="1" applyFill="1" applyBorder="1" applyAlignment="1">
      <alignment horizontal="left" vertical="center"/>
    </xf>
    <xf numFmtId="0" fontId="13" fillId="10" borderId="17" xfId="4" applyFont="1" applyFill="1" applyBorder="1" applyAlignment="1">
      <alignment horizontal="left" vertical="center"/>
    </xf>
    <xf numFmtId="14" fontId="14" fillId="11" borderId="17" xfId="5" applyNumberFormat="1" applyFont="1" applyFill="1" applyBorder="1" applyAlignment="1">
      <alignment horizontal="center" vertical="center"/>
    </xf>
    <xf numFmtId="6" fontId="14" fillId="11" borderId="17" xfId="5" applyNumberFormat="1" applyFont="1" applyFill="1" applyBorder="1" applyAlignment="1">
      <alignment horizontal="center" vertical="center"/>
    </xf>
    <xf numFmtId="6" fontId="14" fillId="11" borderId="18" xfId="5" applyNumberFormat="1" applyFont="1" applyFill="1" applyBorder="1" applyAlignment="1">
      <alignment horizontal="center" vertical="center"/>
    </xf>
  </cellXfs>
  <cellStyles count="9">
    <cellStyle name="Currency 2" xfId="5" xr:uid="{093974BA-DAD4-46F0-A9D8-FFF85B8817D3}"/>
    <cellStyle name="Normal" xfId="0" builtinId="0"/>
    <cellStyle name="Normal 2" xfId="1" xr:uid="{934691F9-BD32-4321-887B-BA7AB5538570}"/>
    <cellStyle name="Normal 2 2" xfId="4" xr:uid="{15B75ED5-F9CA-4F39-B7BE-03247E117A5E}"/>
    <cellStyle name="Normal 3" xfId="2" xr:uid="{55898368-7CEA-434C-88D6-DF48AC96CC15}"/>
    <cellStyle name="Normal 4" xfId="8" xr:uid="{0134CADB-FBE9-4694-B64D-197BCB5C82E9}"/>
    <cellStyle name="Per cent" xfId="7" builtinId="5"/>
    <cellStyle name="Per cent 2" xfId="3" xr:uid="{0C05F662-5912-45D9-9433-B4AF99D51A86}"/>
    <cellStyle name="Percent 2" xfId="6" xr:uid="{2C2BBE39-B727-4A3E-BD1A-1914482A4F00}"/>
  </cellStyles>
  <dxfs count="7"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outline val="0"/>
        <shadow val="0"/>
        <u val="none"/>
        <vertAlign val="baseline"/>
        <sz val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8"/>
        <name val="Arial"/>
        <family val="2"/>
        <scheme val="none"/>
      </font>
    </dxf>
  </dxfs>
  <tableStyles count="0" defaultTableStyle="TableStyleMedium2" defaultPivotStyle="PivotStyleLight16"/>
  <colors>
    <mruColors>
      <color rgb="FFFFFFCC"/>
      <color rgb="FFAFDFFF"/>
      <color rgb="FFCFFDD1"/>
      <color rgb="FF00C8C8"/>
      <color rgb="FF31869B"/>
      <color rgb="FFB5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166688</xdr:colOff>
      <xdr:row>12</xdr:row>
      <xdr:rowOff>126206</xdr:rowOff>
    </xdr:from>
    <xdr:to>
      <xdr:col>8</xdr:col>
      <xdr:colOff>414338</xdr:colOff>
      <xdr:row>14</xdr:row>
      <xdr:rowOff>107155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740C8FE-6FAD-4218-9DD6-C68ABA9E184F}"/>
            </a:ext>
          </a:extLst>
        </xdr:cNvPr>
        <xdr:cNvSpPr txBox="1"/>
      </xdr:nvSpPr>
      <xdr:spPr>
        <a:xfrm>
          <a:off x="900113" y="3926681"/>
          <a:ext cx="3971925" cy="3809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GB" sz="1400" b="1" i="1">
              <a:solidFill>
                <a:schemeClr val="tx1"/>
              </a:solidFill>
            </a:rPr>
            <a:t>Click to view the various </a:t>
          </a:r>
          <a:r>
            <a:rPr lang="en-GB" sz="1400" b="1" i="1" baseline="0">
              <a:solidFill>
                <a:schemeClr val="tx1"/>
              </a:solidFill>
            </a:rPr>
            <a:t>overview sheets below:</a:t>
          </a:r>
          <a:endParaRPr lang="en-GB" sz="1400" b="1" i="1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200025</xdr:colOff>
      <xdr:row>16</xdr:row>
      <xdr:rowOff>113507</xdr:rowOff>
    </xdr:from>
    <xdr:to>
      <xdr:col>6</xdr:col>
      <xdr:colOff>152400</xdr:colOff>
      <xdr:row>23</xdr:row>
      <xdr:rowOff>37307</xdr:rowOff>
    </xdr:to>
    <xdr:sp macro="" textlink="">
      <xdr:nvSpPr>
        <xdr:cNvPr id="3" name="Pentagon 44">
          <a:extLst>
            <a:ext uri="{FF2B5EF4-FFF2-40B4-BE49-F238E27FC236}">
              <a16:creationId xmlns:a16="http://schemas.microsoft.com/office/drawing/2014/main" id="{C024C3A3-5007-4041-A8DC-156AA107E99C}"/>
            </a:ext>
          </a:extLst>
        </xdr:cNvPr>
        <xdr:cNvSpPr/>
      </xdr:nvSpPr>
      <xdr:spPr bwMode="auto">
        <a:xfrm>
          <a:off x="969963" y="4622007"/>
          <a:ext cx="2524125" cy="1201738"/>
        </a:xfrm>
        <a:prstGeom prst="homePlate">
          <a:avLst/>
        </a:prstGeom>
        <a:solidFill>
          <a:srgbClr val="FFFFCC"/>
        </a:solidFill>
        <a:ln w="28575">
          <a:solidFill>
            <a:sysClr val="windowText" lastClr="000000"/>
          </a:solidFill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2000" b="1">
              <a:solidFill>
                <a:schemeClr val="tx1"/>
              </a:solidFill>
            </a:rPr>
            <a:t>Initial</a:t>
          </a:r>
          <a:r>
            <a:rPr lang="en-GB" sz="2000" b="1" baseline="0">
              <a:solidFill>
                <a:schemeClr val="tx1"/>
              </a:solidFill>
            </a:rPr>
            <a:t> Framework Stock </a:t>
          </a:r>
        </a:p>
      </xdr:txBody>
    </xdr:sp>
    <xdr:clientData/>
  </xdr:twoCellAnchor>
  <xdr:twoCellAnchor>
    <xdr:from>
      <xdr:col>2</xdr:col>
      <xdr:colOff>230188</xdr:colOff>
      <xdr:row>32</xdr:row>
      <xdr:rowOff>23812</xdr:rowOff>
    </xdr:from>
    <xdr:to>
      <xdr:col>6</xdr:col>
      <xdr:colOff>182563</xdr:colOff>
      <xdr:row>38</xdr:row>
      <xdr:rowOff>130175</xdr:rowOff>
    </xdr:to>
    <xdr:sp macro="" textlink="">
      <xdr:nvSpPr>
        <xdr:cNvPr id="7" name="Pentagon 44">
          <a:extLst>
            <a:ext uri="{FF2B5EF4-FFF2-40B4-BE49-F238E27FC236}">
              <a16:creationId xmlns:a16="http://schemas.microsoft.com/office/drawing/2014/main" id="{EE7C3643-A9E3-4A80-A159-2BB1CC0B7A15}"/>
            </a:ext>
          </a:extLst>
        </xdr:cNvPr>
        <xdr:cNvSpPr/>
      </xdr:nvSpPr>
      <xdr:spPr bwMode="auto">
        <a:xfrm>
          <a:off x="1000126" y="7453312"/>
          <a:ext cx="2524125" cy="1201738"/>
        </a:xfrm>
        <a:prstGeom prst="homePlate">
          <a:avLst/>
        </a:prstGeom>
        <a:solidFill>
          <a:srgbClr val="FFFFCC"/>
        </a:solidFill>
        <a:ln w="28575">
          <a:solidFill>
            <a:sysClr val="windowText" lastClr="000000"/>
          </a:solidFill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2000" b="1">
              <a:solidFill>
                <a:schemeClr val="tx1"/>
              </a:solidFill>
            </a:rPr>
            <a:t>Customer</a:t>
          </a:r>
          <a:r>
            <a:rPr lang="en-GB" sz="2000" b="1" baseline="0">
              <a:solidFill>
                <a:schemeClr val="tx1"/>
              </a:solidFill>
            </a:rPr>
            <a:t> Satisfaction</a:t>
          </a:r>
          <a:endParaRPr lang="en-GB" sz="2000" b="1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214312</xdr:colOff>
      <xdr:row>39</xdr:row>
      <xdr:rowOff>158749</xdr:rowOff>
    </xdr:from>
    <xdr:to>
      <xdr:col>6</xdr:col>
      <xdr:colOff>166687</xdr:colOff>
      <xdr:row>46</xdr:row>
      <xdr:rowOff>90487</xdr:rowOff>
    </xdr:to>
    <xdr:sp macro="" textlink="">
      <xdr:nvSpPr>
        <xdr:cNvPr id="8" name="Pentagon 44">
          <a:extLst>
            <a:ext uri="{FF2B5EF4-FFF2-40B4-BE49-F238E27FC236}">
              <a16:creationId xmlns:a16="http://schemas.microsoft.com/office/drawing/2014/main" id="{89C16FA8-0A54-4115-B550-EDACEE36FD3A}"/>
            </a:ext>
          </a:extLst>
        </xdr:cNvPr>
        <xdr:cNvSpPr/>
      </xdr:nvSpPr>
      <xdr:spPr bwMode="auto">
        <a:xfrm>
          <a:off x="984250" y="8897937"/>
          <a:ext cx="2524125" cy="1209675"/>
        </a:xfrm>
        <a:prstGeom prst="homePlate">
          <a:avLst/>
        </a:prstGeom>
        <a:solidFill>
          <a:srgbClr val="FFFFCC"/>
        </a:solidFill>
        <a:ln w="28575">
          <a:solidFill>
            <a:sysClr val="windowText" lastClr="000000"/>
          </a:solidFill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2000" b="1" baseline="0">
              <a:solidFill>
                <a:schemeClr val="tx1"/>
              </a:solidFill>
            </a:rPr>
            <a:t>Framework Stock Level</a:t>
          </a:r>
        </a:p>
      </xdr:txBody>
    </xdr:sp>
    <xdr:clientData/>
  </xdr:twoCellAnchor>
  <xdr:twoCellAnchor>
    <xdr:from>
      <xdr:col>2</xdr:col>
      <xdr:colOff>230187</xdr:colOff>
      <xdr:row>24</xdr:row>
      <xdr:rowOff>63500</xdr:rowOff>
    </xdr:from>
    <xdr:to>
      <xdr:col>6</xdr:col>
      <xdr:colOff>182562</xdr:colOff>
      <xdr:row>30</xdr:row>
      <xdr:rowOff>161926</xdr:rowOff>
    </xdr:to>
    <xdr:sp macro="" textlink="">
      <xdr:nvSpPr>
        <xdr:cNvPr id="9" name="Pentagon 44">
          <a:extLst>
            <a:ext uri="{FF2B5EF4-FFF2-40B4-BE49-F238E27FC236}">
              <a16:creationId xmlns:a16="http://schemas.microsoft.com/office/drawing/2014/main" id="{A13D5817-BC87-41C0-919B-E454DEBA0897}"/>
            </a:ext>
          </a:extLst>
        </xdr:cNvPr>
        <xdr:cNvSpPr/>
      </xdr:nvSpPr>
      <xdr:spPr bwMode="auto">
        <a:xfrm>
          <a:off x="1000125" y="6056313"/>
          <a:ext cx="2524125" cy="1201738"/>
        </a:xfrm>
        <a:prstGeom prst="homePlate">
          <a:avLst/>
        </a:prstGeom>
        <a:solidFill>
          <a:srgbClr val="FFFFCC"/>
        </a:solidFill>
        <a:ln w="28575">
          <a:solidFill>
            <a:sysClr val="windowText" lastClr="000000"/>
          </a:solidFill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2000" b="1">
              <a:solidFill>
                <a:schemeClr val="tx1"/>
              </a:solidFill>
            </a:rPr>
            <a:t>On Time </a:t>
          </a:r>
          <a:br>
            <a:rPr lang="en-GB" sz="2000" b="1">
              <a:solidFill>
                <a:schemeClr val="tx1"/>
              </a:solidFill>
            </a:rPr>
          </a:br>
          <a:r>
            <a:rPr lang="en-GB" sz="2000" b="1">
              <a:solidFill>
                <a:schemeClr val="tx1"/>
              </a:solidFill>
            </a:rPr>
            <a:t>In</a:t>
          </a:r>
          <a:r>
            <a:rPr lang="en-GB" sz="2000" b="1" baseline="0">
              <a:solidFill>
                <a:schemeClr val="tx1"/>
              </a:solidFill>
            </a:rPr>
            <a:t> Full 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643F40-C762-41CF-81CA-D90CC586AB49}" name="Table1" displayName="Table1" ref="B6:D422" totalsRowShown="0" headerRowDxfId="6" dataDxfId="5">
  <autoFilter ref="B6:D422" xr:uid="{C035718D-FEE4-4CCA-A703-937F12A738C8}">
    <filterColumn colId="1">
      <filters>
        <filter val="DLN"/>
        <filter val="DLS"/>
        <filter val="DNE"/>
        <filter val="DNW"/>
        <filter val="DSW"/>
      </filters>
    </filterColumn>
  </autoFilter>
  <tableColumns count="3">
    <tableColumn id="1" xr3:uid="{53E3CBA5-6648-4E70-9099-41BA8C825C21}" name="Trust Name" dataDxfId="4"/>
    <tableColumn id="2" xr3:uid="{F5F49E80-3D46-40D8-8FBA-FC24332FC0DB}" name="Generics National Buying Group" dataDxfId="3"/>
    <tableColumn id="3" xr3:uid="{B21245A2-AEC8-4C01-BE75-2D729F07B189}" name="Median average score XX/10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A1037-0251-49D9-8502-63D0932C3F0A}">
  <sheetPr>
    <tabColor theme="1"/>
  </sheetPr>
  <dimension ref="B1:S49"/>
  <sheetViews>
    <sheetView showGridLines="0" tabSelected="1" topLeftCell="A11" zoomScale="92" zoomScaleNormal="55" workbookViewId="0">
      <selection activeCell="X35" sqref="X34:Y35"/>
    </sheetView>
  </sheetViews>
  <sheetFormatPr defaultRowHeight="15" x14ac:dyDescent="0.25"/>
  <cols>
    <col min="1" max="1" width="1.85546875" style="30" customWidth="1"/>
    <col min="2" max="3" width="9.140625" style="30"/>
    <col min="4" max="4" width="9.140625" style="30" customWidth="1"/>
    <col min="5" max="6" width="9.140625" style="30"/>
    <col min="7" max="7" width="10.140625" style="30" customWidth="1"/>
    <col min="8" max="8" width="9.140625" style="30"/>
    <col min="9" max="9" width="18.140625" style="30" customWidth="1"/>
    <col min="10" max="10" width="11.28515625" style="30" customWidth="1"/>
    <col min="11" max="256" width="9.140625" style="30"/>
    <col min="257" max="257" width="1.85546875" style="30" customWidth="1"/>
    <col min="258" max="512" width="9.140625" style="30"/>
    <col min="513" max="513" width="1.85546875" style="30" customWidth="1"/>
    <col min="514" max="768" width="9.140625" style="30"/>
    <col min="769" max="769" width="1.85546875" style="30" customWidth="1"/>
    <col min="770" max="1024" width="9.140625" style="30"/>
    <col min="1025" max="1025" width="1.85546875" style="30" customWidth="1"/>
    <col min="1026" max="1280" width="9.140625" style="30"/>
    <col min="1281" max="1281" width="1.85546875" style="30" customWidth="1"/>
    <col min="1282" max="1536" width="9.140625" style="30"/>
    <col min="1537" max="1537" width="1.85546875" style="30" customWidth="1"/>
    <col min="1538" max="1792" width="9.140625" style="30"/>
    <col min="1793" max="1793" width="1.85546875" style="30" customWidth="1"/>
    <col min="1794" max="2048" width="9.140625" style="30"/>
    <col min="2049" max="2049" width="1.85546875" style="30" customWidth="1"/>
    <col min="2050" max="2304" width="9.140625" style="30"/>
    <col min="2305" max="2305" width="1.85546875" style="30" customWidth="1"/>
    <col min="2306" max="2560" width="9.140625" style="30"/>
    <col min="2561" max="2561" width="1.85546875" style="30" customWidth="1"/>
    <col min="2562" max="2816" width="9.140625" style="30"/>
    <col min="2817" max="2817" width="1.85546875" style="30" customWidth="1"/>
    <col min="2818" max="3072" width="9.140625" style="30"/>
    <col min="3073" max="3073" width="1.85546875" style="30" customWidth="1"/>
    <col min="3074" max="3328" width="9.140625" style="30"/>
    <col min="3329" max="3329" width="1.85546875" style="30" customWidth="1"/>
    <col min="3330" max="3584" width="9.140625" style="30"/>
    <col min="3585" max="3585" width="1.85546875" style="30" customWidth="1"/>
    <col min="3586" max="3840" width="9.140625" style="30"/>
    <col min="3841" max="3841" width="1.85546875" style="30" customWidth="1"/>
    <col min="3842" max="4096" width="9.140625" style="30"/>
    <col min="4097" max="4097" width="1.85546875" style="30" customWidth="1"/>
    <col min="4098" max="4352" width="9.140625" style="30"/>
    <col min="4353" max="4353" width="1.85546875" style="30" customWidth="1"/>
    <col min="4354" max="4608" width="9.140625" style="30"/>
    <col min="4609" max="4609" width="1.85546875" style="30" customWidth="1"/>
    <col min="4610" max="4864" width="9.140625" style="30"/>
    <col min="4865" max="4865" width="1.85546875" style="30" customWidth="1"/>
    <col min="4866" max="5120" width="9.140625" style="30"/>
    <col min="5121" max="5121" width="1.85546875" style="30" customWidth="1"/>
    <col min="5122" max="5376" width="9.140625" style="30"/>
    <col min="5377" max="5377" width="1.85546875" style="30" customWidth="1"/>
    <col min="5378" max="5632" width="9.140625" style="30"/>
    <col min="5633" max="5633" width="1.85546875" style="30" customWidth="1"/>
    <col min="5634" max="5888" width="9.140625" style="30"/>
    <col min="5889" max="5889" width="1.85546875" style="30" customWidth="1"/>
    <col min="5890" max="6144" width="9.140625" style="30"/>
    <col min="6145" max="6145" width="1.85546875" style="30" customWidth="1"/>
    <col min="6146" max="6400" width="9.140625" style="30"/>
    <col min="6401" max="6401" width="1.85546875" style="30" customWidth="1"/>
    <col min="6402" max="6656" width="9.140625" style="30"/>
    <col min="6657" max="6657" width="1.85546875" style="30" customWidth="1"/>
    <col min="6658" max="6912" width="9.140625" style="30"/>
    <col min="6913" max="6913" width="1.85546875" style="30" customWidth="1"/>
    <col min="6914" max="7168" width="9.140625" style="30"/>
    <col min="7169" max="7169" width="1.85546875" style="30" customWidth="1"/>
    <col min="7170" max="7424" width="9.140625" style="30"/>
    <col min="7425" max="7425" width="1.85546875" style="30" customWidth="1"/>
    <col min="7426" max="7680" width="9.140625" style="30"/>
    <col min="7681" max="7681" width="1.85546875" style="30" customWidth="1"/>
    <col min="7682" max="7936" width="9.140625" style="30"/>
    <col min="7937" max="7937" width="1.85546875" style="30" customWidth="1"/>
    <col min="7938" max="8192" width="9.140625" style="30"/>
    <col min="8193" max="8193" width="1.85546875" style="30" customWidth="1"/>
    <col min="8194" max="8448" width="9.140625" style="30"/>
    <col min="8449" max="8449" width="1.85546875" style="30" customWidth="1"/>
    <col min="8450" max="8704" width="9.140625" style="30"/>
    <col min="8705" max="8705" width="1.85546875" style="30" customWidth="1"/>
    <col min="8706" max="8960" width="9.140625" style="30"/>
    <col min="8961" max="8961" width="1.85546875" style="30" customWidth="1"/>
    <col min="8962" max="9216" width="9.140625" style="30"/>
    <col min="9217" max="9217" width="1.85546875" style="30" customWidth="1"/>
    <col min="9218" max="9472" width="9.140625" style="30"/>
    <col min="9473" max="9473" width="1.85546875" style="30" customWidth="1"/>
    <col min="9474" max="9728" width="9.140625" style="30"/>
    <col min="9729" max="9729" width="1.85546875" style="30" customWidth="1"/>
    <col min="9730" max="9984" width="9.140625" style="30"/>
    <col min="9985" max="9985" width="1.85546875" style="30" customWidth="1"/>
    <col min="9986" max="10240" width="9.140625" style="30"/>
    <col min="10241" max="10241" width="1.85546875" style="30" customWidth="1"/>
    <col min="10242" max="10496" width="9.140625" style="30"/>
    <col min="10497" max="10497" width="1.85546875" style="30" customWidth="1"/>
    <col min="10498" max="10752" width="9.140625" style="30"/>
    <col min="10753" max="10753" width="1.85546875" style="30" customWidth="1"/>
    <col min="10754" max="11008" width="9.140625" style="30"/>
    <col min="11009" max="11009" width="1.85546875" style="30" customWidth="1"/>
    <col min="11010" max="11264" width="9.140625" style="30"/>
    <col min="11265" max="11265" width="1.85546875" style="30" customWidth="1"/>
    <col min="11266" max="11520" width="9.140625" style="30"/>
    <col min="11521" max="11521" width="1.85546875" style="30" customWidth="1"/>
    <col min="11522" max="11776" width="9.140625" style="30"/>
    <col min="11777" max="11777" width="1.85546875" style="30" customWidth="1"/>
    <col min="11778" max="12032" width="9.140625" style="30"/>
    <col min="12033" max="12033" width="1.85546875" style="30" customWidth="1"/>
    <col min="12034" max="12288" width="9.140625" style="30"/>
    <col min="12289" max="12289" width="1.85546875" style="30" customWidth="1"/>
    <col min="12290" max="12544" width="9.140625" style="30"/>
    <col min="12545" max="12545" width="1.85546875" style="30" customWidth="1"/>
    <col min="12546" max="12800" width="9.140625" style="30"/>
    <col min="12801" max="12801" width="1.85546875" style="30" customWidth="1"/>
    <col min="12802" max="13056" width="9.140625" style="30"/>
    <col min="13057" max="13057" width="1.85546875" style="30" customWidth="1"/>
    <col min="13058" max="13312" width="9.140625" style="30"/>
    <col min="13313" max="13313" width="1.85546875" style="30" customWidth="1"/>
    <col min="13314" max="13568" width="9.140625" style="30"/>
    <col min="13569" max="13569" width="1.85546875" style="30" customWidth="1"/>
    <col min="13570" max="13824" width="9.140625" style="30"/>
    <col min="13825" max="13825" width="1.85546875" style="30" customWidth="1"/>
    <col min="13826" max="14080" width="9.140625" style="30"/>
    <col min="14081" max="14081" width="1.85546875" style="30" customWidth="1"/>
    <col min="14082" max="14336" width="9.140625" style="30"/>
    <col min="14337" max="14337" width="1.85546875" style="30" customWidth="1"/>
    <col min="14338" max="14592" width="9.140625" style="30"/>
    <col min="14593" max="14593" width="1.85546875" style="30" customWidth="1"/>
    <col min="14594" max="14848" width="9.140625" style="30"/>
    <col min="14849" max="14849" width="1.85546875" style="30" customWidth="1"/>
    <col min="14850" max="15104" width="9.140625" style="30"/>
    <col min="15105" max="15105" width="1.85546875" style="30" customWidth="1"/>
    <col min="15106" max="15360" width="9.140625" style="30"/>
    <col min="15361" max="15361" width="1.85546875" style="30" customWidth="1"/>
    <col min="15362" max="15616" width="9.140625" style="30"/>
    <col min="15617" max="15617" width="1.85546875" style="30" customWidth="1"/>
    <col min="15618" max="15872" width="9.140625" style="30"/>
    <col min="15873" max="15873" width="1.85546875" style="30" customWidth="1"/>
    <col min="15874" max="16128" width="9.140625" style="30"/>
    <col min="16129" max="16129" width="1.85546875" style="30" customWidth="1"/>
    <col min="16130" max="16384" width="9.140625" style="30"/>
  </cols>
  <sheetData>
    <row r="1" spans="2:15" ht="8.25" customHeight="1" thickBot="1" x14ac:dyDescent="0.3"/>
    <row r="2" spans="2:15" x14ac:dyDescent="0.25">
      <c r="B2" s="31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3"/>
    </row>
    <row r="3" spans="2:15" ht="15.75" thickBot="1" x14ac:dyDescent="0.3">
      <c r="B3" s="34"/>
      <c r="O3" s="35"/>
    </row>
    <row r="4" spans="2:15" ht="28.5" thickBot="1" x14ac:dyDescent="0.45">
      <c r="B4" s="34"/>
      <c r="C4" s="36"/>
      <c r="D4" s="152" t="s">
        <v>9</v>
      </c>
      <c r="E4" s="153"/>
      <c r="F4" s="153"/>
      <c r="G4" s="153"/>
      <c r="H4" s="153"/>
      <c r="I4" s="153"/>
      <c r="J4" s="153"/>
      <c r="K4" s="153"/>
      <c r="L4" s="153"/>
      <c r="M4" s="154"/>
      <c r="N4" s="36"/>
      <c r="O4" s="35"/>
    </row>
    <row r="5" spans="2:15" ht="65.25" customHeight="1" thickBot="1" x14ac:dyDescent="0.3">
      <c r="B5" s="34"/>
      <c r="C5" s="36"/>
      <c r="D5" s="155" t="s">
        <v>14</v>
      </c>
      <c r="E5" s="156"/>
      <c r="F5" s="156"/>
      <c r="G5" s="156"/>
      <c r="H5" s="156"/>
      <c r="I5" s="156"/>
      <c r="J5" s="156"/>
      <c r="K5" s="156"/>
      <c r="L5" s="156"/>
      <c r="M5" s="157"/>
      <c r="N5" s="36"/>
      <c r="O5" s="35"/>
    </row>
    <row r="6" spans="2:15" x14ac:dyDescent="0.25">
      <c r="B6" s="34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5"/>
    </row>
    <row r="7" spans="2:15" ht="15.75" thickBot="1" x14ac:dyDescent="0.3">
      <c r="B7" s="34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5"/>
    </row>
    <row r="8" spans="2:15" ht="24" thickBot="1" x14ac:dyDescent="0.3">
      <c r="B8" s="34"/>
      <c r="C8" s="36"/>
      <c r="D8" s="158" t="s">
        <v>10</v>
      </c>
      <c r="E8" s="159"/>
      <c r="F8" s="159"/>
      <c r="G8" s="160"/>
      <c r="H8" s="161"/>
      <c r="I8" s="162"/>
      <c r="J8" s="162"/>
      <c r="K8" s="162"/>
      <c r="L8" s="162"/>
      <c r="M8" s="163"/>
      <c r="N8" s="36"/>
      <c r="O8" s="35"/>
    </row>
    <row r="9" spans="2:15" ht="24" customHeight="1" x14ac:dyDescent="0.25">
      <c r="B9" s="34"/>
      <c r="C9" s="164" t="s">
        <v>11</v>
      </c>
      <c r="D9" s="165"/>
      <c r="E9" s="165"/>
      <c r="F9" s="165"/>
      <c r="G9" s="166">
        <v>46174</v>
      </c>
      <c r="H9" s="167"/>
      <c r="I9" s="167"/>
      <c r="J9" s="167"/>
      <c r="K9" s="167"/>
      <c r="L9" s="167"/>
      <c r="M9" s="167"/>
      <c r="N9" s="168"/>
      <c r="O9" s="35"/>
    </row>
    <row r="10" spans="2:15" ht="24.75" customHeight="1" thickBot="1" x14ac:dyDescent="0.3">
      <c r="B10" s="34"/>
      <c r="C10" s="141" t="s">
        <v>12</v>
      </c>
      <c r="D10" s="142"/>
      <c r="E10" s="142"/>
      <c r="F10" s="142"/>
      <c r="G10" s="143">
        <f>G9+730</f>
        <v>46904</v>
      </c>
      <c r="H10" s="144"/>
      <c r="I10" s="144"/>
      <c r="J10" s="144"/>
      <c r="K10" s="144"/>
      <c r="L10" s="144"/>
      <c r="M10" s="144"/>
      <c r="N10" s="145"/>
      <c r="O10" s="35"/>
    </row>
    <row r="11" spans="2:15" ht="24.75" customHeight="1" thickBot="1" x14ac:dyDescent="0.3">
      <c r="B11" s="34"/>
      <c r="C11" s="36"/>
      <c r="D11" s="36"/>
      <c r="E11" s="37"/>
      <c r="F11" s="36"/>
      <c r="G11" s="36"/>
      <c r="H11" s="36"/>
      <c r="I11" s="36"/>
      <c r="J11" s="36"/>
      <c r="K11" s="36"/>
      <c r="L11" s="36"/>
      <c r="M11" s="36"/>
      <c r="N11" s="37"/>
      <c r="O11" s="35"/>
    </row>
    <row r="12" spans="2:15" ht="38.25" customHeight="1" thickBot="1" x14ac:dyDescent="0.3">
      <c r="B12" s="34"/>
      <c r="C12" s="146" t="s">
        <v>13</v>
      </c>
      <c r="D12" s="147"/>
      <c r="E12" s="147"/>
      <c r="F12" s="148"/>
      <c r="G12" s="149"/>
      <c r="H12" s="150"/>
      <c r="I12" s="150"/>
      <c r="J12" s="150"/>
      <c r="K12" s="150"/>
      <c r="L12" s="150"/>
      <c r="M12" s="150"/>
      <c r="N12" s="151"/>
      <c r="O12" s="35"/>
    </row>
    <row r="13" spans="2:15" ht="15.75" x14ac:dyDescent="0.25">
      <c r="B13" s="34"/>
      <c r="F13" s="37"/>
      <c r="O13" s="35"/>
    </row>
    <row r="14" spans="2:15" ht="15.75" x14ac:dyDescent="0.25">
      <c r="B14" s="34"/>
      <c r="F14" s="37"/>
      <c r="O14" s="35"/>
    </row>
    <row r="15" spans="2:15" x14ac:dyDescent="0.25">
      <c r="B15" s="34"/>
      <c r="O15" s="35"/>
    </row>
    <row r="16" spans="2:15" ht="15.75" thickBot="1" x14ac:dyDescent="0.3">
      <c r="B16" s="34"/>
      <c r="O16" s="35"/>
    </row>
    <row r="17" spans="2:19" ht="15.75" thickBot="1" x14ac:dyDescent="0.3">
      <c r="B17" s="34"/>
      <c r="H17" s="96"/>
      <c r="I17" s="126" t="s">
        <v>683</v>
      </c>
      <c r="J17" s="126" t="s">
        <v>684</v>
      </c>
      <c r="K17" s="104"/>
      <c r="L17" s="104"/>
      <c r="M17" s="97"/>
      <c r="O17" s="35"/>
    </row>
    <row r="18" spans="2:19" x14ac:dyDescent="0.25">
      <c r="B18" s="34"/>
      <c r="H18" s="98"/>
      <c r="I18" s="122" t="s">
        <v>682</v>
      </c>
      <c r="J18" s="123" t="s">
        <v>681</v>
      </c>
      <c r="K18" s="103"/>
      <c r="L18" s="103"/>
      <c r="M18" s="99"/>
      <c r="O18" s="35"/>
      <c r="Q18" s="91" t="str">
        <f>IF($M$1=100%,"Yes","No")</f>
        <v>No</v>
      </c>
      <c r="R18" s="92">
        <v>1</v>
      </c>
      <c r="S18" s="88" t="s">
        <v>674</v>
      </c>
    </row>
    <row r="19" spans="2:19" x14ac:dyDescent="0.25">
      <c r="B19" s="34"/>
      <c r="H19" s="98"/>
      <c r="I19" s="122" t="s">
        <v>680</v>
      </c>
      <c r="J19" s="123" t="s">
        <v>679</v>
      </c>
      <c r="M19" s="99"/>
      <c r="O19" s="35"/>
      <c r="Q19" s="93" t="str">
        <f>IF(AND($M$1&gt;95%,$M$1&lt;99.99999%),"Yes","No")</f>
        <v>No</v>
      </c>
      <c r="R19" s="87" t="s">
        <v>675</v>
      </c>
      <c r="S19" s="89" t="s">
        <v>676</v>
      </c>
    </row>
    <row r="20" spans="2:19" x14ac:dyDescent="0.25">
      <c r="B20" s="34"/>
      <c r="H20" s="98"/>
      <c r="I20" s="122" t="s">
        <v>703</v>
      </c>
      <c r="J20" s="123" t="s">
        <v>677</v>
      </c>
      <c r="M20" s="99"/>
      <c r="O20" s="35"/>
      <c r="Q20" s="93" t="str">
        <f>IF(AND($M$1&gt;90%,$M$1&lt;95%),"Yes","No")</f>
        <v>No</v>
      </c>
      <c r="R20" s="87" t="s">
        <v>677</v>
      </c>
      <c r="S20" s="89" t="s">
        <v>703</v>
      </c>
    </row>
    <row r="21" spans="2:19" x14ac:dyDescent="0.25">
      <c r="B21" s="34"/>
      <c r="H21" s="98"/>
      <c r="I21" s="122" t="s">
        <v>676</v>
      </c>
      <c r="J21" s="123" t="s">
        <v>675</v>
      </c>
      <c r="M21" s="99"/>
      <c r="O21" s="35"/>
      <c r="Q21" s="93" t="str">
        <f>IF(AND($M$1&gt;85%,$M$1&lt;90%),"Yes","No")</f>
        <v>No</v>
      </c>
      <c r="R21" s="87" t="s">
        <v>679</v>
      </c>
      <c r="S21" s="89" t="s">
        <v>680</v>
      </c>
    </row>
    <row r="22" spans="2:19" ht="15.75" thickBot="1" x14ac:dyDescent="0.3">
      <c r="B22" s="34"/>
      <c r="H22" s="100"/>
      <c r="I22" s="124" t="s">
        <v>674</v>
      </c>
      <c r="J22" s="125">
        <v>1</v>
      </c>
      <c r="K22" s="101"/>
      <c r="L22" s="101"/>
      <c r="M22" s="102"/>
      <c r="O22" s="35"/>
      <c r="Q22" s="94" t="str">
        <f>IF($M$1&lt;85%,"Yes","No")</f>
        <v>Yes</v>
      </c>
      <c r="R22" s="95" t="s">
        <v>681</v>
      </c>
      <c r="S22" s="90" t="s">
        <v>682</v>
      </c>
    </row>
    <row r="23" spans="2:19" x14ac:dyDescent="0.25">
      <c r="B23" s="34"/>
      <c r="O23" s="35"/>
    </row>
    <row r="24" spans="2:19" ht="15.75" thickBot="1" x14ac:dyDescent="0.3">
      <c r="B24" s="34"/>
      <c r="O24" s="35"/>
    </row>
    <row r="25" spans="2:19" x14ac:dyDescent="0.25">
      <c r="B25" s="34"/>
      <c r="H25" s="96"/>
      <c r="I25" s="126" t="s">
        <v>683</v>
      </c>
      <c r="J25" s="126" t="s">
        <v>684</v>
      </c>
      <c r="K25" s="126" t="s">
        <v>685</v>
      </c>
      <c r="L25" s="126" t="s">
        <v>686</v>
      </c>
      <c r="M25" s="97"/>
      <c r="O25" s="35"/>
    </row>
    <row r="26" spans="2:19" x14ac:dyDescent="0.25">
      <c r="B26" s="34"/>
      <c r="H26" s="98"/>
      <c r="I26" s="127" t="str">
        <f>VLOOKUP("Yes",OTIF!O5:Q9,3,FALSE)</f>
        <v>(1 point)</v>
      </c>
      <c r="J26" s="127" t="str">
        <f>VLOOKUP("Yes",OTIF!O6:Q10,2,FALSE)</f>
        <v xml:space="preserve">&lt;85% </v>
      </c>
      <c r="K26" s="128">
        <f>OTIF!M93</f>
        <v>9</v>
      </c>
      <c r="L26" s="128">
        <f>OTIF!M94</f>
        <v>15</v>
      </c>
      <c r="M26" s="99"/>
      <c r="O26" s="35"/>
    </row>
    <row r="27" spans="2:19" x14ac:dyDescent="0.25">
      <c r="B27" s="34"/>
      <c r="H27" s="98"/>
      <c r="M27" s="99"/>
      <c r="O27" s="35"/>
    </row>
    <row r="28" spans="2:19" x14ac:dyDescent="0.25">
      <c r="B28" s="34"/>
      <c r="H28" s="98"/>
      <c r="M28" s="99"/>
      <c r="O28" s="35"/>
    </row>
    <row r="29" spans="2:19" x14ac:dyDescent="0.25">
      <c r="B29" s="34"/>
      <c r="H29" s="98"/>
      <c r="M29" s="99"/>
      <c r="O29" s="35"/>
    </row>
    <row r="30" spans="2:19" ht="15.75" thickBot="1" x14ac:dyDescent="0.3">
      <c r="B30" s="34"/>
      <c r="H30" s="100"/>
      <c r="I30" s="101"/>
      <c r="J30" s="101"/>
      <c r="K30" s="101"/>
      <c r="L30" s="101"/>
      <c r="M30" s="102"/>
      <c r="O30" s="35"/>
    </row>
    <row r="31" spans="2:19" x14ac:dyDescent="0.25">
      <c r="B31" s="34"/>
      <c r="O31" s="35"/>
    </row>
    <row r="32" spans="2:19" ht="15.75" thickBot="1" x14ac:dyDescent="0.3">
      <c r="B32" s="34"/>
      <c r="O32" s="35"/>
    </row>
    <row r="33" spans="2:15" x14ac:dyDescent="0.25">
      <c r="B33" s="34"/>
      <c r="H33" s="129"/>
      <c r="I33" s="130" t="str" cm="1">
        <f t="array" ref="I33:I35">'Customer Satisfaction '!B2:B4</f>
        <v>Most Satisfied</v>
      </c>
      <c r="J33" s="130" t="str" cm="1">
        <f t="array" ref="J33:J35">'Customer Satisfaction '!D2:D4</f>
        <v>Promoters</v>
      </c>
      <c r="K33" s="130"/>
      <c r="L33" s="130"/>
      <c r="M33" s="131"/>
      <c r="O33" s="35"/>
    </row>
    <row r="34" spans="2:15" x14ac:dyDescent="0.25">
      <c r="B34" s="34"/>
      <c r="H34" s="132"/>
      <c r="I34" s="30" t="str">
        <v xml:space="preserve">Least Satisfied </v>
      </c>
      <c r="J34" s="30" t="str">
        <v>Detractors</v>
      </c>
      <c r="M34" s="133"/>
      <c r="O34" s="35"/>
    </row>
    <row r="35" spans="2:15" x14ac:dyDescent="0.25">
      <c r="B35" s="34"/>
      <c r="H35" s="134"/>
      <c r="I35" s="30" t="str">
        <v>NPS</v>
      </c>
      <c r="J35" s="30" t="str">
        <v>NPS = % Promoters - % Detractors</v>
      </c>
      <c r="M35" s="133"/>
      <c r="O35" s="35"/>
    </row>
    <row r="36" spans="2:15" x14ac:dyDescent="0.25">
      <c r="B36" s="34"/>
      <c r="H36" s="134"/>
      <c r="M36" s="133"/>
      <c r="O36" s="35"/>
    </row>
    <row r="37" spans="2:15" x14ac:dyDescent="0.25">
      <c r="B37" s="34"/>
      <c r="H37" s="134"/>
      <c r="I37" s="122" t="s">
        <v>704</v>
      </c>
      <c r="J37" s="122" t="s">
        <v>706</v>
      </c>
      <c r="M37" s="133"/>
      <c r="O37" s="35"/>
    </row>
    <row r="38" spans="2:15" x14ac:dyDescent="0.25">
      <c r="B38" s="34"/>
      <c r="H38" s="134"/>
      <c r="I38" s="122" t="s">
        <v>704</v>
      </c>
      <c r="J38" s="139" t="s">
        <v>705</v>
      </c>
      <c r="M38" s="133"/>
      <c r="O38" s="35"/>
    </row>
    <row r="39" spans="2:15" ht="15.75" thickBot="1" x14ac:dyDescent="0.3">
      <c r="B39" s="34"/>
      <c r="H39" s="135"/>
      <c r="I39" s="138" t="s">
        <v>704</v>
      </c>
      <c r="J39" s="138" t="s">
        <v>707</v>
      </c>
      <c r="K39" s="136"/>
      <c r="L39" s="136"/>
      <c r="M39" s="137"/>
      <c r="O39" s="35"/>
    </row>
    <row r="40" spans="2:15" x14ac:dyDescent="0.25">
      <c r="B40" s="34"/>
      <c r="O40" s="35"/>
    </row>
    <row r="41" spans="2:15" x14ac:dyDescent="0.25">
      <c r="B41" s="34"/>
      <c r="O41" s="35"/>
    </row>
    <row r="42" spans="2:15" x14ac:dyDescent="0.25">
      <c r="B42" s="34"/>
      <c r="O42" s="35"/>
    </row>
    <row r="43" spans="2:15" x14ac:dyDescent="0.25">
      <c r="B43" s="34"/>
      <c r="O43" s="35"/>
    </row>
    <row r="44" spans="2:15" x14ac:dyDescent="0.25">
      <c r="B44" s="34"/>
      <c r="O44" s="35"/>
    </row>
    <row r="45" spans="2:15" x14ac:dyDescent="0.25">
      <c r="B45" s="34"/>
      <c r="O45" s="35"/>
    </row>
    <row r="46" spans="2:15" x14ac:dyDescent="0.25">
      <c r="B46" s="34"/>
      <c r="O46" s="35"/>
    </row>
    <row r="47" spans="2:15" x14ac:dyDescent="0.25">
      <c r="B47" s="34"/>
      <c r="O47" s="35"/>
    </row>
    <row r="48" spans="2:15" x14ac:dyDescent="0.25">
      <c r="B48" s="34"/>
      <c r="O48" s="35"/>
    </row>
    <row r="49" spans="2:15" ht="15.75" thickBot="1" x14ac:dyDescent="0.3">
      <c r="B49" s="38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40"/>
    </row>
  </sheetData>
  <mergeCells count="10">
    <mergeCell ref="C10:F10"/>
    <mergeCell ref="G10:N10"/>
    <mergeCell ref="C12:F12"/>
    <mergeCell ref="G12:N12"/>
    <mergeCell ref="D4:M4"/>
    <mergeCell ref="D5:M5"/>
    <mergeCell ref="D8:G8"/>
    <mergeCell ref="H8:M8"/>
    <mergeCell ref="C9:F9"/>
    <mergeCell ref="G9:N9"/>
  </mergeCells>
  <conditionalFormatting sqref="Q18:Q22">
    <cfRule type="containsText" dxfId="1" priority="1" operator="containsText" text="Yes">
      <formula>NOT(ISERROR(SEARCH("Yes",Q18)))</formula>
    </cfRule>
  </conditionalFormatting>
  <pageMargins left="0.7" right="0.7" top="0.75" bottom="0.75" header="0.3" footer="0.3"/>
  <pageSetup paperSize="9"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5718D-FEE4-4CCA-A703-937F12A738C8}">
  <dimension ref="B1:E422"/>
  <sheetViews>
    <sheetView topLeftCell="A400" zoomScale="148" workbookViewId="0">
      <selection activeCell="B7" sqref="B7:D422"/>
    </sheetView>
  </sheetViews>
  <sheetFormatPr defaultColWidth="8.7109375" defaultRowHeight="11.25" x14ac:dyDescent="0.2"/>
  <cols>
    <col min="1" max="1" width="8.7109375" style="41"/>
    <col min="2" max="2" width="49.140625" style="41" bestFit="1" customWidth="1"/>
    <col min="3" max="3" width="25.140625" style="41" customWidth="1"/>
    <col min="4" max="4" width="23.140625" style="41" customWidth="1"/>
    <col min="5" max="16384" width="8.7109375" style="41"/>
  </cols>
  <sheetData>
    <row r="1" spans="2:5" x14ac:dyDescent="0.2">
      <c r="D1" s="41" t="s">
        <v>711</v>
      </c>
      <c r="E1" s="41">
        <f>COUNTIFS(D27:D419,"&gt;6",D27:D419,"&lt;9")</f>
        <v>35</v>
      </c>
    </row>
    <row r="2" spans="2:5" x14ac:dyDescent="0.2">
      <c r="B2" s="41" t="s">
        <v>402</v>
      </c>
      <c r="C2" s="41">
        <f>LARGE(D27:D422,1)</f>
        <v>10</v>
      </c>
      <c r="D2" s="41" t="s">
        <v>709</v>
      </c>
      <c r="E2" s="41">
        <f>COUNTIF(D27:D419, "&gt;8")</f>
        <v>16</v>
      </c>
    </row>
    <row r="3" spans="2:5" x14ac:dyDescent="0.2">
      <c r="B3" s="41" t="s">
        <v>403</v>
      </c>
      <c r="C3" s="41">
        <f>SMALL(D27:D422,1)</f>
        <v>1</v>
      </c>
      <c r="D3" s="41" t="s">
        <v>710</v>
      </c>
      <c r="E3" s="41">
        <f>COUNTIF(D27:D419, "&lt;6")</f>
        <v>65</v>
      </c>
    </row>
    <row r="4" spans="2:5" ht="22.5" x14ac:dyDescent="0.2">
      <c r="B4" s="41" t="s">
        <v>704</v>
      </c>
      <c r="D4" s="140" t="s">
        <v>708</v>
      </c>
    </row>
    <row r="6" spans="2:5" ht="22.5" x14ac:dyDescent="0.2">
      <c r="B6" s="42" t="s">
        <v>15</v>
      </c>
      <c r="C6" s="42" t="s">
        <v>16</v>
      </c>
      <c r="D6" s="43" t="s">
        <v>404</v>
      </c>
    </row>
    <row r="7" spans="2:5" x14ac:dyDescent="0.2">
      <c r="B7" s="44" t="s">
        <v>17</v>
      </c>
      <c r="C7" s="44" t="s">
        <v>18</v>
      </c>
    </row>
    <row r="8" spans="2:5" x14ac:dyDescent="0.2">
      <c r="B8" s="44" t="s">
        <v>19</v>
      </c>
      <c r="C8" s="44" t="s">
        <v>20</v>
      </c>
    </row>
    <row r="9" spans="2:5" x14ac:dyDescent="0.2">
      <c r="B9" s="44" t="s">
        <v>21</v>
      </c>
      <c r="C9" s="44" t="s">
        <v>22</v>
      </c>
    </row>
    <row r="10" spans="2:5" ht="22.5" x14ac:dyDescent="0.2">
      <c r="B10" s="44" t="s">
        <v>23</v>
      </c>
      <c r="C10" s="44" t="s">
        <v>24</v>
      </c>
    </row>
    <row r="11" spans="2:5" ht="22.5" x14ac:dyDescent="0.2">
      <c r="B11" s="44" t="s">
        <v>25</v>
      </c>
      <c r="C11" s="44" t="s">
        <v>24</v>
      </c>
    </row>
    <row r="12" spans="2:5" x14ac:dyDescent="0.2">
      <c r="B12" s="44" t="s">
        <v>26</v>
      </c>
      <c r="C12" s="44" t="s">
        <v>27</v>
      </c>
    </row>
    <row r="13" spans="2:5" ht="22.5" x14ac:dyDescent="0.2">
      <c r="B13" s="44" t="s">
        <v>28</v>
      </c>
      <c r="C13" s="44" t="s">
        <v>27</v>
      </c>
    </row>
    <row r="14" spans="2:5" ht="22.5" x14ac:dyDescent="0.2">
      <c r="B14" s="44" t="s">
        <v>29</v>
      </c>
      <c r="C14" s="44" t="s">
        <v>27</v>
      </c>
    </row>
    <row r="15" spans="2:5" x14ac:dyDescent="0.2">
      <c r="B15" s="44" t="s">
        <v>30</v>
      </c>
      <c r="C15" s="44" t="s">
        <v>18</v>
      </c>
    </row>
    <row r="16" spans="2:5" x14ac:dyDescent="0.2">
      <c r="B16" s="44" t="s">
        <v>31</v>
      </c>
      <c r="C16" s="44" t="s">
        <v>27</v>
      </c>
    </row>
    <row r="17" spans="2:4" x14ac:dyDescent="0.2">
      <c r="B17" s="44" t="s">
        <v>32</v>
      </c>
      <c r="C17" s="44" t="s">
        <v>27</v>
      </c>
    </row>
    <row r="18" spans="2:4" x14ac:dyDescent="0.2">
      <c r="B18" s="44" t="s">
        <v>33</v>
      </c>
      <c r="C18" s="44" t="s">
        <v>27</v>
      </c>
    </row>
    <row r="19" spans="2:4" x14ac:dyDescent="0.2">
      <c r="B19" s="44" t="s">
        <v>34</v>
      </c>
      <c r="C19" s="44" t="s">
        <v>27</v>
      </c>
    </row>
    <row r="20" spans="2:4" x14ac:dyDescent="0.2">
      <c r="B20" s="44" t="s">
        <v>35</v>
      </c>
      <c r="C20" s="44" t="s">
        <v>24</v>
      </c>
    </row>
    <row r="21" spans="2:4" x14ac:dyDescent="0.2">
      <c r="B21" s="44" t="s">
        <v>36</v>
      </c>
      <c r="C21" s="44" t="s">
        <v>27</v>
      </c>
    </row>
    <row r="22" spans="2:4" x14ac:dyDescent="0.2">
      <c r="B22" s="44" t="s">
        <v>36</v>
      </c>
      <c r="C22" s="44" t="s">
        <v>27</v>
      </c>
    </row>
    <row r="23" spans="2:4" x14ac:dyDescent="0.2">
      <c r="B23" s="44" t="s">
        <v>37</v>
      </c>
      <c r="C23" s="44" t="s">
        <v>24</v>
      </c>
    </row>
    <row r="24" spans="2:4" x14ac:dyDescent="0.2">
      <c r="B24" s="44" t="s">
        <v>38</v>
      </c>
      <c r="C24" s="44" t="s">
        <v>24</v>
      </c>
    </row>
    <row r="25" spans="2:4" ht="22.5" x14ac:dyDescent="0.2">
      <c r="B25" s="44" t="s">
        <v>39</v>
      </c>
      <c r="C25" s="44" t="s">
        <v>24</v>
      </c>
    </row>
    <row r="26" spans="2:4" ht="22.5" x14ac:dyDescent="0.2">
      <c r="B26" s="44" t="s">
        <v>40</v>
      </c>
      <c r="C26" s="44" t="s">
        <v>24</v>
      </c>
    </row>
    <row r="27" spans="2:4" hidden="1" x14ac:dyDescent="0.2">
      <c r="B27" s="44" t="s">
        <v>41</v>
      </c>
      <c r="C27" s="44" t="s">
        <v>42</v>
      </c>
      <c r="D27" s="41">
        <v>1</v>
      </c>
    </row>
    <row r="28" spans="2:4" hidden="1" x14ac:dyDescent="0.2">
      <c r="B28" s="44" t="s">
        <v>43</v>
      </c>
      <c r="C28" s="44" t="s">
        <v>42</v>
      </c>
      <c r="D28" s="41">
        <v>2</v>
      </c>
    </row>
    <row r="29" spans="2:4" hidden="1" x14ac:dyDescent="0.2">
      <c r="B29" s="44" t="s">
        <v>43</v>
      </c>
      <c r="C29" s="44" t="s">
        <v>42</v>
      </c>
      <c r="D29" s="41">
        <v>3</v>
      </c>
    </row>
    <row r="30" spans="2:4" ht="22.5" hidden="1" x14ac:dyDescent="0.2">
      <c r="B30" s="44" t="s">
        <v>44</v>
      </c>
      <c r="C30" s="44" t="s">
        <v>42</v>
      </c>
      <c r="D30" s="41">
        <v>3</v>
      </c>
    </row>
    <row r="31" spans="2:4" ht="22.5" hidden="1" x14ac:dyDescent="0.2">
      <c r="B31" s="44" t="s">
        <v>44</v>
      </c>
      <c r="C31" s="44" t="s">
        <v>42</v>
      </c>
      <c r="D31" s="41">
        <v>4</v>
      </c>
    </row>
    <row r="32" spans="2:4" x14ac:dyDescent="0.2">
      <c r="B32" s="44" t="s">
        <v>45</v>
      </c>
      <c r="C32" s="44" t="s">
        <v>20</v>
      </c>
    </row>
    <row r="33" spans="2:3" x14ac:dyDescent="0.2">
      <c r="B33" s="44" t="s">
        <v>46</v>
      </c>
      <c r="C33" s="44" t="s">
        <v>18</v>
      </c>
    </row>
    <row r="34" spans="2:3" x14ac:dyDescent="0.2">
      <c r="B34" s="44" t="s">
        <v>47</v>
      </c>
      <c r="C34" s="44" t="s">
        <v>20</v>
      </c>
    </row>
    <row r="35" spans="2:3" x14ac:dyDescent="0.2">
      <c r="B35" s="44" t="s">
        <v>48</v>
      </c>
      <c r="C35" s="44" t="s">
        <v>18</v>
      </c>
    </row>
    <row r="36" spans="2:3" x14ac:dyDescent="0.2">
      <c r="B36" s="44" t="s">
        <v>49</v>
      </c>
      <c r="C36" s="44" t="s">
        <v>18</v>
      </c>
    </row>
    <row r="37" spans="2:3" x14ac:dyDescent="0.2">
      <c r="B37" s="44" t="s">
        <v>50</v>
      </c>
      <c r="C37" s="44" t="s">
        <v>24</v>
      </c>
    </row>
    <row r="38" spans="2:3" x14ac:dyDescent="0.2">
      <c r="B38" s="44" t="s">
        <v>51</v>
      </c>
      <c r="C38" s="44" t="s">
        <v>24</v>
      </c>
    </row>
    <row r="39" spans="2:3" x14ac:dyDescent="0.2">
      <c r="B39" s="44" t="s">
        <v>52</v>
      </c>
      <c r="C39" s="44" t="s">
        <v>24</v>
      </c>
    </row>
    <row r="40" spans="2:3" x14ac:dyDescent="0.2">
      <c r="B40" s="44" t="s">
        <v>53</v>
      </c>
      <c r="C40" s="44" t="s">
        <v>24</v>
      </c>
    </row>
    <row r="41" spans="2:3" ht="22.5" x14ac:dyDescent="0.2">
      <c r="B41" s="44" t="s">
        <v>54</v>
      </c>
      <c r="C41" s="44" t="s">
        <v>18</v>
      </c>
    </row>
    <row r="42" spans="2:3" ht="22.5" x14ac:dyDescent="0.2">
      <c r="B42" s="44" t="s">
        <v>55</v>
      </c>
      <c r="C42" s="44" t="s">
        <v>18</v>
      </c>
    </row>
    <row r="43" spans="2:3" ht="22.5" x14ac:dyDescent="0.2">
      <c r="B43" s="44" t="s">
        <v>56</v>
      </c>
      <c r="C43" s="44" t="s">
        <v>18</v>
      </c>
    </row>
    <row r="44" spans="2:3" ht="22.5" x14ac:dyDescent="0.2">
      <c r="B44" s="44" t="s">
        <v>57</v>
      </c>
      <c r="C44" s="44" t="s">
        <v>27</v>
      </c>
    </row>
    <row r="45" spans="2:3" ht="22.5" x14ac:dyDescent="0.2">
      <c r="B45" s="44" t="s">
        <v>58</v>
      </c>
      <c r="C45" s="44" t="s">
        <v>27</v>
      </c>
    </row>
    <row r="46" spans="2:3" x14ac:dyDescent="0.2">
      <c r="B46" s="45" t="s">
        <v>59</v>
      </c>
      <c r="C46" s="44" t="s">
        <v>27</v>
      </c>
    </row>
    <row r="47" spans="2:3" ht="22.5" x14ac:dyDescent="0.2">
      <c r="B47" s="44" t="s">
        <v>60</v>
      </c>
      <c r="C47" s="44" t="s">
        <v>27</v>
      </c>
    </row>
    <row r="48" spans="2:3" ht="22.5" x14ac:dyDescent="0.2">
      <c r="B48" s="44" t="s">
        <v>61</v>
      </c>
      <c r="C48" s="44" t="s">
        <v>27</v>
      </c>
    </row>
    <row r="49" spans="2:4" x14ac:dyDescent="0.2">
      <c r="B49" s="44" t="s">
        <v>62</v>
      </c>
      <c r="C49" s="44" t="s">
        <v>27</v>
      </c>
    </row>
    <row r="50" spans="2:4" ht="22.5" x14ac:dyDescent="0.2">
      <c r="B50" s="44" t="s">
        <v>63</v>
      </c>
      <c r="C50" s="44" t="s">
        <v>27</v>
      </c>
    </row>
    <row r="51" spans="2:4" ht="22.5" x14ac:dyDescent="0.2">
      <c r="B51" s="44" t="s">
        <v>64</v>
      </c>
      <c r="C51" s="44" t="s">
        <v>27</v>
      </c>
    </row>
    <row r="52" spans="2:4" x14ac:dyDescent="0.2">
      <c r="B52" s="44" t="s">
        <v>65</v>
      </c>
      <c r="C52" s="44" t="s">
        <v>20</v>
      </c>
    </row>
    <row r="53" spans="2:4" hidden="1" x14ac:dyDescent="0.2">
      <c r="B53" s="44" t="s">
        <v>66</v>
      </c>
      <c r="C53" s="44" t="s">
        <v>42</v>
      </c>
      <c r="D53" s="41">
        <v>5</v>
      </c>
    </row>
    <row r="54" spans="2:4" ht="22.5" x14ac:dyDescent="0.2">
      <c r="B54" s="44" t="s">
        <v>67</v>
      </c>
      <c r="C54" s="44" t="s">
        <v>18</v>
      </c>
    </row>
    <row r="55" spans="2:4" x14ac:dyDescent="0.2">
      <c r="B55" s="44" t="s">
        <v>68</v>
      </c>
      <c r="C55" s="44" t="s">
        <v>20</v>
      </c>
    </row>
    <row r="56" spans="2:4" x14ac:dyDescent="0.2">
      <c r="B56" s="44" t="s">
        <v>69</v>
      </c>
      <c r="C56" s="44" t="s">
        <v>27</v>
      </c>
    </row>
    <row r="57" spans="2:4" x14ac:dyDescent="0.2">
      <c r="B57" s="44" t="s">
        <v>70</v>
      </c>
      <c r="C57" s="44" t="s">
        <v>20</v>
      </c>
    </row>
    <row r="58" spans="2:4" x14ac:dyDescent="0.2">
      <c r="B58" s="44" t="s">
        <v>71</v>
      </c>
      <c r="C58" s="44" t="s">
        <v>18</v>
      </c>
    </row>
    <row r="59" spans="2:4" x14ac:dyDescent="0.2">
      <c r="B59" s="44" t="s">
        <v>72</v>
      </c>
      <c r="C59" s="44" t="s">
        <v>18</v>
      </c>
    </row>
    <row r="60" spans="2:4" x14ac:dyDescent="0.2">
      <c r="B60" s="44" t="s">
        <v>72</v>
      </c>
      <c r="C60" s="44" t="s">
        <v>18</v>
      </c>
    </row>
    <row r="61" spans="2:4" ht="22.5" x14ac:dyDescent="0.2">
      <c r="B61" s="44" t="s">
        <v>73</v>
      </c>
      <c r="C61" s="44" t="s">
        <v>18</v>
      </c>
    </row>
    <row r="62" spans="2:4" x14ac:dyDescent="0.2">
      <c r="B62" s="44" t="s">
        <v>74</v>
      </c>
      <c r="C62" s="44" t="s">
        <v>20</v>
      </c>
    </row>
    <row r="63" spans="2:4" x14ac:dyDescent="0.2">
      <c r="B63" s="44" t="s">
        <v>75</v>
      </c>
      <c r="C63" s="44" t="s">
        <v>22</v>
      </c>
    </row>
    <row r="64" spans="2:4" x14ac:dyDescent="0.2">
      <c r="B64" s="44" t="s">
        <v>76</v>
      </c>
      <c r="C64" s="44" t="s">
        <v>20</v>
      </c>
    </row>
    <row r="65" spans="2:4" ht="22.5" x14ac:dyDescent="0.2">
      <c r="B65" s="44" t="s">
        <v>77</v>
      </c>
      <c r="C65" s="44" t="s">
        <v>18</v>
      </c>
    </row>
    <row r="66" spans="2:4" x14ac:dyDescent="0.2">
      <c r="B66" s="44" t="s">
        <v>78</v>
      </c>
      <c r="C66" s="44" t="s">
        <v>22</v>
      </c>
    </row>
    <row r="67" spans="2:4" x14ac:dyDescent="0.2">
      <c r="B67" s="44" t="s">
        <v>79</v>
      </c>
      <c r="C67" s="44" t="s">
        <v>18</v>
      </c>
    </row>
    <row r="68" spans="2:4" x14ac:dyDescent="0.2">
      <c r="B68" s="44" t="s">
        <v>79</v>
      </c>
      <c r="C68" s="44" t="s">
        <v>27</v>
      </c>
    </row>
    <row r="69" spans="2:4" x14ac:dyDescent="0.2">
      <c r="B69" s="44" t="s">
        <v>80</v>
      </c>
      <c r="C69" s="44" t="s">
        <v>22</v>
      </c>
    </row>
    <row r="70" spans="2:4" hidden="1" x14ac:dyDescent="0.2">
      <c r="B70" s="44" t="s">
        <v>81</v>
      </c>
      <c r="C70" s="44" t="s">
        <v>42</v>
      </c>
      <c r="D70" s="41">
        <v>6</v>
      </c>
    </row>
    <row r="71" spans="2:4" ht="22.5" x14ac:dyDescent="0.2">
      <c r="B71" s="44" t="s">
        <v>82</v>
      </c>
      <c r="C71" s="44" t="s">
        <v>18</v>
      </c>
    </row>
    <row r="72" spans="2:4" ht="22.5" x14ac:dyDescent="0.2">
      <c r="B72" s="44" t="s">
        <v>83</v>
      </c>
      <c r="C72" s="44" t="s">
        <v>18</v>
      </c>
    </row>
    <row r="73" spans="2:4" x14ac:dyDescent="0.2">
      <c r="B73" s="46" t="s">
        <v>84</v>
      </c>
      <c r="C73" s="46" t="s">
        <v>24</v>
      </c>
    </row>
    <row r="74" spans="2:4" x14ac:dyDescent="0.2">
      <c r="B74" s="46" t="s">
        <v>85</v>
      </c>
      <c r="C74" s="46" t="s">
        <v>24</v>
      </c>
    </row>
    <row r="75" spans="2:4" x14ac:dyDescent="0.2">
      <c r="B75" s="44" t="s">
        <v>86</v>
      </c>
      <c r="C75" s="44" t="s">
        <v>18</v>
      </c>
    </row>
    <row r="76" spans="2:4" x14ac:dyDescent="0.2">
      <c r="B76" s="44" t="s">
        <v>87</v>
      </c>
      <c r="C76" s="44" t="s">
        <v>24</v>
      </c>
    </row>
    <row r="77" spans="2:4" x14ac:dyDescent="0.2">
      <c r="B77" s="44" t="s">
        <v>88</v>
      </c>
      <c r="C77" s="44" t="s">
        <v>27</v>
      </c>
    </row>
    <row r="78" spans="2:4" x14ac:dyDescent="0.2">
      <c r="B78" s="44" t="s">
        <v>89</v>
      </c>
      <c r="C78" s="44" t="s">
        <v>27</v>
      </c>
    </row>
    <row r="79" spans="2:4" x14ac:dyDescent="0.2">
      <c r="B79" s="44" t="s">
        <v>90</v>
      </c>
      <c r="C79" s="44" t="s">
        <v>27</v>
      </c>
    </row>
    <row r="80" spans="2:4" x14ac:dyDescent="0.2">
      <c r="B80" s="44" t="s">
        <v>91</v>
      </c>
      <c r="C80" s="44" t="s">
        <v>20</v>
      </c>
    </row>
    <row r="81" spans="2:3" x14ac:dyDescent="0.2">
      <c r="B81" s="44" t="s">
        <v>92</v>
      </c>
      <c r="C81" s="44" t="s">
        <v>20</v>
      </c>
    </row>
    <row r="82" spans="2:3" x14ac:dyDescent="0.2">
      <c r="B82" s="44" t="s">
        <v>93</v>
      </c>
      <c r="C82" s="44" t="s">
        <v>22</v>
      </c>
    </row>
    <row r="83" spans="2:3" x14ac:dyDescent="0.2">
      <c r="B83" s="44" t="s">
        <v>94</v>
      </c>
      <c r="C83" s="44" t="s">
        <v>22</v>
      </c>
    </row>
    <row r="84" spans="2:3" x14ac:dyDescent="0.2">
      <c r="B84" s="44" t="s">
        <v>95</v>
      </c>
      <c r="C84" s="44" t="s">
        <v>22</v>
      </c>
    </row>
    <row r="85" spans="2:3" x14ac:dyDescent="0.2">
      <c r="B85" s="44" t="s">
        <v>96</v>
      </c>
      <c r="C85" s="44" t="s">
        <v>20</v>
      </c>
    </row>
    <row r="86" spans="2:3" x14ac:dyDescent="0.2">
      <c r="B86" s="44" t="s">
        <v>97</v>
      </c>
      <c r="C86" s="44" t="s">
        <v>20</v>
      </c>
    </row>
    <row r="87" spans="2:3" x14ac:dyDescent="0.2">
      <c r="B87" s="44" t="s">
        <v>98</v>
      </c>
      <c r="C87" s="44" t="s">
        <v>27</v>
      </c>
    </row>
    <row r="88" spans="2:3" x14ac:dyDescent="0.2">
      <c r="B88" s="44" t="s">
        <v>99</v>
      </c>
      <c r="C88" s="44" t="s">
        <v>27</v>
      </c>
    </row>
    <row r="89" spans="2:3" x14ac:dyDescent="0.2">
      <c r="B89" s="44" t="s">
        <v>99</v>
      </c>
      <c r="C89" s="44" t="s">
        <v>27</v>
      </c>
    </row>
    <row r="90" spans="2:3" x14ac:dyDescent="0.2">
      <c r="B90" s="44" t="s">
        <v>100</v>
      </c>
      <c r="C90" s="44" t="s">
        <v>22</v>
      </c>
    </row>
    <row r="91" spans="2:3" x14ac:dyDescent="0.2">
      <c r="B91" s="44" t="s">
        <v>101</v>
      </c>
      <c r="C91" s="44" t="s">
        <v>22</v>
      </c>
    </row>
    <row r="92" spans="2:3" x14ac:dyDescent="0.2">
      <c r="B92" s="44" t="s">
        <v>102</v>
      </c>
      <c r="C92" s="44" t="s">
        <v>22</v>
      </c>
    </row>
    <row r="93" spans="2:3" x14ac:dyDescent="0.2">
      <c r="B93" s="44" t="s">
        <v>103</v>
      </c>
      <c r="C93" s="44" t="s">
        <v>22</v>
      </c>
    </row>
    <row r="94" spans="2:3" x14ac:dyDescent="0.2">
      <c r="B94" s="44" t="s">
        <v>104</v>
      </c>
      <c r="C94" s="44" t="s">
        <v>27</v>
      </c>
    </row>
    <row r="95" spans="2:3" x14ac:dyDescent="0.2">
      <c r="B95" s="44" t="s">
        <v>105</v>
      </c>
      <c r="C95" s="44" t="s">
        <v>18</v>
      </c>
    </row>
    <row r="96" spans="2:3" ht="22.5" x14ac:dyDescent="0.2">
      <c r="B96" s="44" t="s">
        <v>106</v>
      </c>
      <c r="C96" s="44" t="s">
        <v>24</v>
      </c>
    </row>
    <row r="97" spans="2:4" x14ac:dyDescent="0.2">
      <c r="B97" s="44" t="s">
        <v>107</v>
      </c>
      <c r="C97" s="44" t="s">
        <v>24</v>
      </c>
    </row>
    <row r="98" spans="2:4" x14ac:dyDescent="0.2">
      <c r="B98" s="44" t="s">
        <v>107</v>
      </c>
      <c r="C98" s="44" t="s">
        <v>24</v>
      </c>
    </row>
    <row r="99" spans="2:4" x14ac:dyDescent="0.2">
      <c r="B99" s="44" t="s">
        <v>107</v>
      </c>
      <c r="C99" s="44" t="s">
        <v>24</v>
      </c>
    </row>
    <row r="100" spans="2:4" x14ac:dyDescent="0.2">
      <c r="B100" s="44" t="s">
        <v>108</v>
      </c>
      <c r="C100" s="44" t="s">
        <v>18</v>
      </c>
    </row>
    <row r="101" spans="2:4" hidden="1" x14ac:dyDescent="0.2">
      <c r="B101" s="44" t="s">
        <v>109</v>
      </c>
      <c r="C101" s="44" t="s">
        <v>42</v>
      </c>
      <c r="D101" s="41">
        <v>7</v>
      </c>
    </row>
    <row r="102" spans="2:4" hidden="1" x14ac:dyDescent="0.2">
      <c r="B102" s="44" t="s">
        <v>109</v>
      </c>
      <c r="C102" s="44" t="s">
        <v>42</v>
      </c>
      <c r="D102" s="41">
        <v>8</v>
      </c>
    </row>
    <row r="103" spans="2:4" hidden="1" x14ac:dyDescent="0.2">
      <c r="B103" s="44" t="s">
        <v>109</v>
      </c>
      <c r="C103" s="44" t="s">
        <v>42</v>
      </c>
      <c r="D103" s="41">
        <v>4</v>
      </c>
    </row>
    <row r="104" spans="2:4" x14ac:dyDescent="0.2">
      <c r="B104" s="44" t="s">
        <v>110</v>
      </c>
      <c r="C104" s="44" t="s">
        <v>24</v>
      </c>
    </row>
    <row r="105" spans="2:4" x14ac:dyDescent="0.2">
      <c r="B105" s="44" t="s">
        <v>111</v>
      </c>
      <c r="C105" s="44" t="s">
        <v>24</v>
      </c>
    </row>
    <row r="106" spans="2:4" x14ac:dyDescent="0.2">
      <c r="B106" s="44" t="s">
        <v>112</v>
      </c>
      <c r="C106" s="44" t="s">
        <v>24</v>
      </c>
    </row>
    <row r="107" spans="2:4" x14ac:dyDescent="0.2">
      <c r="B107" s="44" t="s">
        <v>113</v>
      </c>
      <c r="C107" s="44" t="s">
        <v>24</v>
      </c>
    </row>
    <row r="108" spans="2:4" x14ac:dyDescent="0.2">
      <c r="B108" s="44" t="s">
        <v>114</v>
      </c>
      <c r="C108" s="44" t="s">
        <v>27</v>
      </c>
    </row>
    <row r="109" spans="2:4" x14ac:dyDescent="0.2">
      <c r="B109" s="44" t="s">
        <v>115</v>
      </c>
      <c r="C109" s="44" t="s">
        <v>24</v>
      </c>
    </row>
    <row r="110" spans="2:4" ht="22.5" x14ac:dyDescent="0.2">
      <c r="B110" s="44" t="s">
        <v>116</v>
      </c>
      <c r="C110" s="44" t="s">
        <v>20</v>
      </c>
    </row>
    <row r="111" spans="2:4" x14ac:dyDescent="0.2">
      <c r="B111" s="44" t="s">
        <v>117</v>
      </c>
      <c r="C111" s="44" t="s">
        <v>22</v>
      </c>
    </row>
    <row r="112" spans="2:4" x14ac:dyDescent="0.2">
      <c r="B112" s="44" t="s">
        <v>118</v>
      </c>
      <c r="C112" s="44" t="s">
        <v>22</v>
      </c>
    </row>
    <row r="113" spans="2:4" x14ac:dyDescent="0.2">
      <c r="B113" s="47" t="s">
        <v>119</v>
      </c>
      <c r="C113" s="44" t="s">
        <v>22</v>
      </c>
    </row>
    <row r="114" spans="2:4" x14ac:dyDescent="0.2">
      <c r="B114" s="44" t="s">
        <v>120</v>
      </c>
      <c r="C114" s="44" t="s">
        <v>22</v>
      </c>
    </row>
    <row r="115" spans="2:4" ht="33.75" x14ac:dyDescent="0.2">
      <c r="B115" s="44" t="s">
        <v>121</v>
      </c>
      <c r="C115" s="44" t="s">
        <v>24</v>
      </c>
    </row>
    <row r="116" spans="2:4" ht="33.75" x14ac:dyDescent="0.2">
      <c r="B116" s="44" t="s">
        <v>122</v>
      </c>
      <c r="C116" s="44" t="s">
        <v>24</v>
      </c>
    </row>
    <row r="117" spans="2:4" x14ac:dyDescent="0.2">
      <c r="B117" s="44" t="s">
        <v>123</v>
      </c>
      <c r="C117" s="44" t="s">
        <v>24</v>
      </c>
    </row>
    <row r="118" spans="2:4" x14ac:dyDescent="0.2">
      <c r="B118" s="44" t="s">
        <v>124</v>
      </c>
      <c r="C118" s="44" t="s">
        <v>18</v>
      </c>
    </row>
    <row r="119" spans="2:4" ht="22.5" hidden="1" x14ac:dyDescent="0.2">
      <c r="B119" s="44" t="s">
        <v>125</v>
      </c>
      <c r="C119" s="44" t="s">
        <v>42</v>
      </c>
      <c r="D119" s="41">
        <v>5</v>
      </c>
    </row>
    <row r="120" spans="2:4" ht="22.5" x14ac:dyDescent="0.2">
      <c r="B120" s="44" t="s">
        <v>126</v>
      </c>
      <c r="C120" s="44" t="s">
        <v>27</v>
      </c>
    </row>
    <row r="121" spans="2:4" x14ac:dyDescent="0.2">
      <c r="B121" s="44" t="s">
        <v>127</v>
      </c>
      <c r="C121" s="44" t="s">
        <v>22</v>
      </c>
    </row>
    <row r="122" spans="2:4" x14ac:dyDescent="0.2">
      <c r="B122" s="44" t="s">
        <v>128</v>
      </c>
      <c r="C122" s="44" t="s">
        <v>20</v>
      </c>
    </row>
    <row r="123" spans="2:4" x14ac:dyDescent="0.2">
      <c r="B123" s="44" t="s">
        <v>129</v>
      </c>
      <c r="C123" s="44" t="s">
        <v>27</v>
      </c>
    </row>
    <row r="124" spans="2:4" hidden="1" x14ac:dyDescent="0.2">
      <c r="B124" s="44" t="s">
        <v>130</v>
      </c>
      <c r="C124" s="44" t="s">
        <v>42</v>
      </c>
      <c r="D124" s="41">
        <v>6</v>
      </c>
    </row>
    <row r="125" spans="2:4" hidden="1" x14ac:dyDescent="0.2">
      <c r="B125" s="44" t="s">
        <v>131</v>
      </c>
      <c r="C125" s="44" t="s">
        <v>42</v>
      </c>
      <c r="D125" s="41">
        <v>7</v>
      </c>
    </row>
    <row r="126" spans="2:4" x14ac:dyDescent="0.2">
      <c r="B126" s="44" t="s">
        <v>132</v>
      </c>
      <c r="C126" s="44" t="s">
        <v>22</v>
      </c>
    </row>
    <row r="127" spans="2:4" x14ac:dyDescent="0.2">
      <c r="B127" s="44" t="s">
        <v>133</v>
      </c>
      <c r="C127" s="44" t="s">
        <v>22</v>
      </c>
    </row>
    <row r="128" spans="2:4" x14ac:dyDescent="0.2">
      <c r="B128" s="44" t="s">
        <v>134</v>
      </c>
      <c r="C128" s="44" t="s">
        <v>27</v>
      </c>
    </row>
    <row r="129" spans="2:4" x14ac:dyDescent="0.2">
      <c r="B129" s="44" t="s">
        <v>135</v>
      </c>
      <c r="C129" s="44" t="s">
        <v>22</v>
      </c>
    </row>
    <row r="130" spans="2:4" x14ac:dyDescent="0.2">
      <c r="B130" s="44" t="s">
        <v>136</v>
      </c>
      <c r="C130" s="44" t="s">
        <v>18</v>
      </c>
    </row>
    <row r="131" spans="2:4" x14ac:dyDescent="0.2">
      <c r="B131" s="44" t="s">
        <v>137</v>
      </c>
      <c r="C131" s="44" t="s">
        <v>20</v>
      </c>
    </row>
    <row r="132" spans="2:4" x14ac:dyDescent="0.2">
      <c r="B132" s="44" t="s">
        <v>138</v>
      </c>
      <c r="C132" s="44" t="s">
        <v>22</v>
      </c>
    </row>
    <row r="133" spans="2:4" x14ac:dyDescent="0.2">
      <c r="B133" s="44" t="s">
        <v>139</v>
      </c>
      <c r="C133" s="44" t="s">
        <v>22</v>
      </c>
    </row>
    <row r="134" spans="2:4" hidden="1" x14ac:dyDescent="0.2">
      <c r="B134" s="44" t="s">
        <v>140</v>
      </c>
      <c r="C134" s="44" t="s">
        <v>42</v>
      </c>
      <c r="D134" s="41">
        <v>8</v>
      </c>
    </row>
    <row r="135" spans="2:4" hidden="1" x14ac:dyDescent="0.2">
      <c r="B135" s="44" t="s">
        <v>141</v>
      </c>
      <c r="C135" s="44" t="s">
        <v>42</v>
      </c>
      <c r="D135" s="41">
        <v>3</v>
      </c>
    </row>
    <row r="136" spans="2:4" x14ac:dyDescent="0.2">
      <c r="B136" s="44" t="s">
        <v>142</v>
      </c>
      <c r="C136" s="44" t="s">
        <v>20</v>
      </c>
    </row>
    <row r="137" spans="2:4" hidden="1" x14ac:dyDescent="0.2">
      <c r="B137" s="44" t="s">
        <v>143</v>
      </c>
      <c r="C137" s="44" t="s">
        <v>42</v>
      </c>
      <c r="D137" s="41">
        <v>4</v>
      </c>
    </row>
    <row r="138" spans="2:4" hidden="1" x14ac:dyDescent="0.2">
      <c r="B138" s="44" t="s">
        <v>144</v>
      </c>
      <c r="C138" s="44" t="s">
        <v>42</v>
      </c>
      <c r="D138" s="41">
        <v>4</v>
      </c>
    </row>
    <row r="139" spans="2:4" x14ac:dyDescent="0.2">
      <c r="B139" s="44" t="s">
        <v>145</v>
      </c>
      <c r="C139" s="44" t="s">
        <v>20</v>
      </c>
    </row>
    <row r="140" spans="2:4" hidden="1" x14ac:dyDescent="0.2">
      <c r="B140" s="44" t="s">
        <v>146</v>
      </c>
      <c r="C140" s="44" t="s">
        <v>42</v>
      </c>
      <c r="D140" s="41">
        <v>6</v>
      </c>
    </row>
    <row r="141" spans="2:4" x14ac:dyDescent="0.2">
      <c r="B141" s="44" t="s">
        <v>147</v>
      </c>
      <c r="C141" s="44" t="s">
        <v>22</v>
      </c>
    </row>
    <row r="142" spans="2:4" x14ac:dyDescent="0.2">
      <c r="B142" s="44" t="s">
        <v>148</v>
      </c>
      <c r="C142" s="44" t="s">
        <v>27</v>
      </c>
    </row>
    <row r="143" spans="2:4" x14ac:dyDescent="0.2">
      <c r="B143" s="44" t="s">
        <v>149</v>
      </c>
      <c r="C143" s="44" t="s">
        <v>20</v>
      </c>
    </row>
    <row r="144" spans="2:4" x14ac:dyDescent="0.2">
      <c r="B144" s="44" t="s">
        <v>150</v>
      </c>
      <c r="C144" s="44" t="s">
        <v>22</v>
      </c>
    </row>
    <row r="145" spans="2:4" x14ac:dyDescent="0.2">
      <c r="B145" s="44" t="s">
        <v>151</v>
      </c>
      <c r="C145" s="44" t="s">
        <v>20</v>
      </c>
    </row>
    <row r="146" spans="2:4" x14ac:dyDescent="0.2">
      <c r="B146" s="44" t="s">
        <v>152</v>
      </c>
      <c r="C146" s="44" t="s">
        <v>18</v>
      </c>
    </row>
    <row r="147" spans="2:4" x14ac:dyDescent="0.2">
      <c r="B147" s="44" t="s">
        <v>153</v>
      </c>
      <c r="C147" s="44" t="s">
        <v>24</v>
      </c>
    </row>
    <row r="148" spans="2:4" x14ac:dyDescent="0.2">
      <c r="B148" s="44" t="s">
        <v>154</v>
      </c>
      <c r="C148" s="44" t="s">
        <v>24</v>
      </c>
    </row>
    <row r="149" spans="2:4" x14ac:dyDescent="0.2">
      <c r="B149" s="44" t="s">
        <v>155</v>
      </c>
      <c r="C149" s="44" t="s">
        <v>27</v>
      </c>
    </row>
    <row r="150" spans="2:4" ht="33.75" hidden="1" x14ac:dyDescent="0.2">
      <c r="B150" s="44" t="s">
        <v>156</v>
      </c>
      <c r="C150" s="44" t="s">
        <v>42</v>
      </c>
      <c r="D150" s="41">
        <v>7</v>
      </c>
    </row>
    <row r="151" spans="2:4" ht="33.75" hidden="1" x14ac:dyDescent="0.2">
      <c r="B151" s="44" t="s">
        <v>156</v>
      </c>
      <c r="C151" s="44" t="s">
        <v>42</v>
      </c>
      <c r="D151" s="41">
        <v>7</v>
      </c>
    </row>
    <row r="152" spans="2:4" x14ac:dyDescent="0.2">
      <c r="B152" s="44" t="s">
        <v>157</v>
      </c>
      <c r="C152" s="44" t="s">
        <v>18</v>
      </c>
    </row>
    <row r="153" spans="2:4" x14ac:dyDescent="0.2">
      <c r="B153" s="44" t="s">
        <v>158</v>
      </c>
      <c r="C153" s="44" t="s">
        <v>18</v>
      </c>
    </row>
    <row r="154" spans="2:4" x14ac:dyDescent="0.2">
      <c r="B154" s="44" t="s">
        <v>159</v>
      </c>
      <c r="C154" s="44" t="s">
        <v>18</v>
      </c>
    </row>
    <row r="155" spans="2:4" x14ac:dyDescent="0.2">
      <c r="B155" s="48" t="s">
        <v>159</v>
      </c>
      <c r="C155" s="49" t="s">
        <v>18</v>
      </c>
    </row>
    <row r="156" spans="2:4" x14ac:dyDescent="0.2">
      <c r="B156" s="48" t="s">
        <v>159</v>
      </c>
      <c r="C156" s="49" t="s">
        <v>18</v>
      </c>
    </row>
    <row r="157" spans="2:4" x14ac:dyDescent="0.2">
      <c r="B157" s="48" t="s">
        <v>159</v>
      </c>
      <c r="C157" s="49" t="s">
        <v>18</v>
      </c>
    </row>
    <row r="158" spans="2:4" x14ac:dyDescent="0.2">
      <c r="B158" s="48" t="s">
        <v>159</v>
      </c>
      <c r="C158" s="49" t="s">
        <v>18</v>
      </c>
    </row>
    <row r="159" spans="2:4" x14ac:dyDescent="0.2">
      <c r="B159" s="48" t="s">
        <v>159</v>
      </c>
      <c r="C159" s="49" t="s">
        <v>18</v>
      </c>
    </row>
    <row r="160" spans="2:4" x14ac:dyDescent="0.2">
      <c r="B160" s="48" t="s">
        <v>159</v>
      </c>
      <c r="C160" s="49" t="s">
        <v>18</v>
      </c>
    </row>
    <row r="161" spans="2:4" x14ac:dyDescent="0.2">
      <c r="B161" s="48" t="s">
        <v>159</v>
      </c>
      <c r="C161" s="49" t="s">
        <v>18</v>
      </c>
    </row>
    <row r="162" spans="2:4" x14ac:dyDescent="0.2">
      <c r="B162" s="48" t="s">
        <v>159</v>
      </c>
      <c r="C162" s="49" t="s">
        <v>18</v>
      </c>
    </row>
    <row r="163" spans="2:4" x14ac:dyDescent="0.2">
      <c r="B163" s="48" t="s">
        <v>159</v>
      </c>
      <c r="C163" s="49" t="s">
        <v>18</v>
      </c>
    </row>
    <row r="164" spans="2:4" x14ac:dyDescent="0.2">
      <c r="B164" s="48" t="s">
        <v>159</v>
      </c>
      <c r="C164" s="49" t="s">
        <v>18</v>
      </c>
    </row>
    <row r="165" spans="2:4" x14ac:dyDescent="0.2">
      <c r="B165" s="48" t="s">
        <v>159</v>
      </c>
      <c r="C165" s="49" t="s">
        <v>18</v>
      </c>
    </row>
    <row r="166" spans="2:4" x14ac:dyDescent="0.2">
      <c r="B166" s="48" t="s">
        <v>159</v>
      </c>
      <c r="C166" s="49" t="s">
        <v>18</v>
      </c>
    </row>
    <row r="167" spans="2:4" x14ac:dyDescent="0.2">
      <c r="B167" s="48" t="s">
        <v>159</v>
      </c>
      <c r="C167" s="49" t="s">
        <v>18</v>
      </c>
    </row>
    <row r="168" spans="2:4" x14ac:dyDescent="0.2">
      <c r="B168" s="46" t="s">
        <v>160</v>
      </c>
      <c r="C168" s="46" t="s">
        <v>27</v>
      </c>
    </row>
    <row r="169" spans="2:4" x14ac:dyDescent="0.2">
      <c r="B169" s="46" t="s">
        <v>161</v>
      </c>
      <c r="C169" s="46" t="s">
        <v>27</v>
      </c>
    </row>
    <row r="170" spans="2:4" x14ac:dyDescent="0.2">
      <c r="B170" s="46" t="s">
        <v>162</v>
      </c>
      <c r="C170" s="46" t="s">
        <v>27</v>
      </c>
    </row>
    <row r="171" spans="2:4" x14ac:dyDescent="0.2">
      <c r="B171" s="46" t="s">
        <v>163</v>
      </c>
      <c r="C171" s="46" t="s">
        <v>27</v>
      </c>
    </row>
    <row r="172" spans="2:4" x14ac:dyDescent="0.2">
      <c r="B172" s="44" t="s">
        <v>164</v>
      </c>
      <c r="C172" s="44" t="s">
        <v>24</v>
      </c>
    </row>
    <row r="173" spans="2:4" x14ac:dyDescent="0.2">
      <c r="B173" s="44" t="s">
        <v>165</v>
      </c>
      <c r="C173" s="44" t="s">
        <v>27</v>
      </c>
    </row>
    <row r="174" spans="2:4" x14ac:dyDescent="0.2">
      <c r="B174" s="44" t="s">
        <v>166</v>
      </c>
      <c r="C174" s="44" t="s">
        <v>24</v>
      </c>
    </row>
    <row r="175" spans="2:4" x14ac:dyDescent="0.2">
      <c r="B175" s="44" t="s">
        <v>167</v>
      </c>
      <c r="C175" s="44" t="s">
        <v>22</v>
      </c>
    </row>
    <row r="176" spans="2:4" hidden="1" x14ac:dyDescent="0.2">
      <c r="B176" s="44" t="s">
        <v>168</v>
      </c>
      <c r="C176" s="44" t="s">
        <v>42</v>
      </c>
      <c r="D176" s="41">
        <v>7</v>
      </c>
    </row>
    <row r="177" spans="2:3" x14ac:dyDescent="0.2">
      <c r="B177" s="44" t="s">
        <v>169</v>
      </c>
      <c r="C177" s="44" t="s">
        <v>22</v>
      </c>
    </row>
    <row r="178" spans="2:3" x14ac:dyDescent="0.2">
      <c r="B178" s="44" t="s">
        <v>170</v>
      </c>
      <c r="C178" s="44" t="s">
        <v>22</v>
      </c>
    </row>
    <row r="179" spans="2:3" x14ac:dyDescent="0.2">
      <c r="B179" s="44" t="s">
        <v>171</v>
      </c>
      <c r="C179" s="44" t="s">
        <v>22</v>
      </c>
    </row>
    <row r="180" spans="2:3" x14ac:dyDescent="0.2">
      <c r="B180" s="44" t="s">
        <v>172</v>
      </c>
      <c r="C180" s="44" t="s">
        <v>22</v>
      </c>
    </row>
    <row r="181" spans="2:3" x14ac:dyDescent="0.2">
      <c r="B181" s="44" t="s">
        <v>173</v>
      </c>
      <c r="C181" s="44" t="s">
        <v>22</v>
      </c>
    </row>
    <row r="182" spans="2:3" x14ac:dyDescent="0.2">
      <c r="B182" s="44" t="s">
        <v>174</v>
      </c>
      <c r="C182" s="44" t="s">
        <v>22</v>
      </c>
    </row>
    <row r="183" spans="2:3" x14ac:dyDescent="0.2">
      <c r="B183" s="44" t="s">
        <v>175</v>
      </c>
      <c r="C183" s="44" t="s">
        <v>18</v>
      </c>
    </row>
    <row r="184" spans="2:3" x14ac:dyDescent="0.2">
      <c r="B184" s="44" t="s">
        <v>176</v>
      </c>
      <c r="C184" s="44" t="s">
        <v>20</v>
      </c>
    </row>
    <row r="185" spans="2:3" ht="22.5" x14ac:dyDescent="0.2">
      <c r="B185" s="44" t="s">
        <v>177</v>
      </c>
      <c r="C185" s="44" t="s">
        <v>20</v>
      </c>
    </row>
    <row r="186" spans="2:3" ht="22.5" x14ac:dyDescent="0.2">
      <c r="B186" s="44" t="s">
        <v>178</v>
      </c>
      <c r="C186" s="44" t="s">
        <v>20</v>
      </c>
    </row>
    <row r="187" spans="2:3" ht="22.5" x14ac:dyDescent="0.2">
      <c r="B187" s="44" t="s">
        <v>179</v>
      </c>
      <c r="C187" s="44" t="s">
        <v>20</v>
      </c>
    </row>
    <row r="188" spans="2:3" ht="22.5" x14ac:dyDescent="0.2">
      <c r="B188" s="44" t="s">
        <v>180</v>
      </c>
      <c r="C188" s="44" t="s">
        <v>18</v>
      </c>
    </row>
    <row r="189" spans="2:3" ht="22.5" x14ac:dyDescent="0.2">
      <c r="B189" s="44" t="s">
        <v>181</v>
      </c>
      <c r="C189" s="44" t="s">
        <v>18</v>
      </c>
    </row>
    <row r="190" spans="2:3" x14ac:dyDescent="0.2">
      <c r="B190" s="44" t="s">
        <v>182</v>
      </c>
      <c r="C190" s="44" t="s">
        <v>18</v>
      </c>
    </row>
    <row r="191" spans="2:3" x14ac:dyDescent="0.2">
      <c r="B191" s="46" t="s">
        <v>183</v>
      </c>
      <c r="C191" s="46" t="s">
        <v>18</v>
      </c>
    </row>
    <row r="192" spans="2:3" x14ac:dyDescent="0.2">
      <c r="B192" s="46" t="s">
        <v>184</v>
      </c>
      <c r="C192" s="46" t="s">
        <v>18</v>
      </c>
    </row>
    <row r="193" spans="2:4" x14ac:dyDescent="0.2">
      <c r="B193" s="44" t="s">
        <v>185</v>
      </c>
      <c r="C193" s="44" t="s">
        <v>18</v>
      </c>
    </row>
    <row r="194" spans="2:4" x14ac:dyDescent="0.2">
      <c r="B194" s="44" t="s">
        <v>186</v>
      </c>
      <c r="C194" s="44" t="s">
        <v>18</v>
      </c>
    </row>
    <row r="195" spans="2:4" x14ac:dyDescent="0.2">
      <c r="B195" s="46" t="s">
        <v>187</v>
      </c>
      <c r="C195" s="46" t="s">
        <v>18</v>
      </c>
    </row>
    <row r="196" spans="2:4" hidden="1" x14ac:dyDescent="0.2">
      <c r="B196" s="44" t="s">
        <v>188</v>
      </c>
      <c r="C196" s="44" t="s">
        <v>42</v>
      </c>
      <c r="D196" s="41">
        <v>8</v>
      </c>
    </row>
    <row r="197" spans="2:4" x14ac:dyDescent="0.2">
      <c r="B197" s="44" t="s">
        <v>189</v>
      </c>
      <c r="C197" s="44" t="s">
        <v>22</v>
      </c>
    </row>
    <row r="198" spans="2:4" x14ac:dyDescent="0.2">
      <c r="B198" s="44" t="s">
        <v>190</v>
      </c>
      <c r="C198" s="44" t="s">
        <v>22</v>
      </c>
    </row>
    <row r="199" spans="2:4" hidden="1" x14ac:dyDescent="0.2">
      <c r="B199" s="44" t="s">
        <v>191</v>
      </c>
      <c r="C199" s="44" t="s">
        <v>42</v>
      </c>
      <c r="D199" s="41">
        <v>8</v>
      </c>
    </row>
    <row r="200" spans="2:4" hidden="1" x14ac:dyDescent="0.2">
      <c r="B200" s="45" t="s">
        <v>192</v>
      </c>
      <c r="C200" s="44" t="s">
        <v>42</v>
      </c>
      <c r="D200" s="41">
        <v>4</v>
      </c>
    </row>
    <row r="201" spans="2:4" x14ac:dyDescent="0.2">
      <c r="B201" s="44" t="s">
        <v>193</v>
      </c>
      <c r="C201" s="44" t="s">
        <v>20</v>
      </c>
    </row>
    <row r="202" spans="2:4" x14ac:dyDescent="0.2">
      <c r="B202" s="44" t="s">
        <v>194</v>
      </c>
      <c r="C202" s="44" t="s">
        <v>20</v>
      </c>
    </row>
    <row r="203" spans="2:4" x14ac:dyDescent="0.2">
      <c r="B203" s="44" t="s">
        <v>195</v>
      </c>
      <c r="C203" s="44" t="s">
        <v>20</v>
      </c>
    </row>
    <row r="204" spans="2:4" x14ac:dyDescent="0.2">
      <c r="B204" s="44" t="s">
        <v>195</v>
      </c>
      <c r="C204" s="44" t="s">
        <v>20</v>
      </c>
    </row>
    <row r="205" spans="2:4" x14ac:dyDescent="0.2">
      <c r="B205" s="46" t="s">
        <v>195</v>
      </c>
      <c r="C205" s="46" t="s">
        <v>20</v>
      </c>
    </row>
    <row r="206" spans="2:4" x14ac:dyDescent="0.2">
      <c r="B206" s="44" t="s">
        <v>196</v>
      </c>
      <c r="C206" s="44" t="s">
        <v>20</v>
      </c>
    </row>
    <row r="207" spans="2:4" x14ac:dyDescent="0.2">
      <c r="B207" s="44" t="s">
        <v>197</v>
      </c>
      <c r="C207" s="44" t="s">
        <v>22</v>
      </c>
    </row>
    <row r="208" spans="2:4" ht="22.5" x14ac:dyDescent="0.2">
      <c r="B208" s="44" t="s">
        <v>198</v>
      </c>
      <c r="C208" s="44" t="s">
        <v>27</v>
      </c>
    </row>
    <row r="209" spans="2:3" ht="22.5" x14ac:dyDescent="0.2">
      <c r="B209" s="44" t="s">
        <v>199</v>
      </c>
      <c r="C209" s="44" t="s">
        <v>27</v>
      </c>
    </row>
    <row r="210" spans="2:3" x14ac:dyDescent="0.2">
      <c r="B210" s="45" t="s">
        <v>200</v>
      </c>
      <c r="C210" s="44" t="s">
        <v>27</v>
      </c>
    </row>
    <row r="211" spans="2:3" x14ac:dyDescent="0.2">
      <c r="B211" s="44" t="s">
        <v>201</v>
      </c>
      <c r="C211" s="44" t="s">
        <v>22</v>
      </c>
    </row>
    <row r="212" spans="2:3" ht="22.5" x14ac:dyDescent="0.2">
      <c r="B212" s="44" t="s">
        <v>202</v>
      </c>
      <c r="C212" s="44" t="s">
        <v>22</v>
      </c>
    </row>
    <row r="213" spans="2:3" ht="22.5" x14ac:dyDescent="0.2">
      <c r="B213" s="44" t="s">
        <v>203</v>
      </c>
      <c r="C213" s="44" t="s">
        <v>20</v>
      </c>
    </row>
    <row r="214" spans="2:3" ht="22.5" x14ac:dyDescent="0.2">
      <c r="B214" s="44" t="s">
        <v>204</v>
      </c>
      <c r="C214" s="44" t="s">
        <v>20</v>
      </c>
    </row>
    <row r="215" spans="2:3" ht="22.5" x14ac:dyDescent="0.2">
      <c r="B215" s="44" t="s">
        <v>205</v>
      </c>
      <c r="C215" s="44" t="s">
        <v>20</v>
      </c>
    </row>
    <row r="216" spans="2:3" ht="22.5" x14ac:dyDescent="0.2">
      <c r="B216" s="44" t="s">
        <v>206</v>
      </c>
      <c r="C216" s="44" t="s">
        <v>20</v>
      </c>
    </row>
    <row r="217" spans="2:3" ht="22.5" x14ac:dyDescent="0.2">
      <c r="B217" s="44" t="s">
        <v>207</v>
      </c>
      <c r="C217" s="44" t="s">
        <v>20</v>
      </c>
    </row>
    <row r="218" spans="2:3" x14ac:dyDescent="0.2">
      <c r="B218" s="44" t="s">
        <v>208</v>
      </c>
      <c r="C218" s="44" t="s">
        <v>18</v>
      </c>
    </row>
    <row r="219" spans="2:3" x14ac:dyDescent="0.2">
      <c r="B219" s="44" t="s">
        <v>209</v>
      </c>
      <c r="C219" s="44" t="s">
        <v>22</v>
      </c>
    </row>
    <row r="220" spans="2:3" ht="22.5" x14ac:dyDescent="0.2">
      <c r="B220" s="44" t="s">
        <v>210</v>
      </c>
      <c r="C220" s="44" t="s">
        <v>20</v>
      </c>
    </row>
    <row r="221" spans="2:3" ht="22.5" x14ac:dyDescent="0.2">
      <c r="B221" s="44" t="s">
        <v>210</v>
      </c>
      <c r="C221" s="44" t="s">
        <v>20</v>
      </c>
    </row>
    <row r="222" spans="2:3" x14ac:dyDescent="0.2">
      <c r="B222" s="44" t="s">
        <v>211</v>
      </c>
      <c r="C222" s="44" t="s">
        <v>20</v>
      </c>
    </row>
    <row r="223" spans="2:3" ht="22.5" x14ac:dyDescent="0.2">
      <c r="B223" s="44" t="s">
        <v>212</v>
      </c>
      <c r="C223" s="44" t="s">
        <v>27</v>
      </c>
    </row>
    <row r="224" spans="2:3" ht="22.5" x14ac:dyDescent="0.2">
      <c r="B224" s="44" t="s">
        <v>213</v>
      </c>
      <c r="C224" s="44" t="s">
        <v>27</v>
      </c>
    </row>
    <row r="225" spans="2:4" ht="22.5" x14ac:dyDescent="0.2">
      <c r="B225" s="44" t="s">
        <v>214</v>
      </c>
      <c r="C225" s="44" t="s">
        <v>27</v>
      </c>
    </row>
    <row r="226" spans="2:4" ht="22.5" x14ac:dyDescent="0.2">
      <c r="B226" s="44" t="s">
        <v>215</v>
      </c>
      <c r="C226" s="44" t="s">
        <v>27</v>
      </c>
    </row>
    <row r="227" spans="2:4" x14ac:dyDescent="0.2">
      <c r="B227" s="44" t="s">
        <v>216</v>
      </c>
      <c r="C227" s="44" t="s">
        <v>20</v>
      </c>
    </row>
    <row r="228" spans="2:4" hidden="1" x14ac:dyDescent="0.2">
      <c r="B228" s="44" t="s">
        <v>217</v>
      </c>
      <c r="C228" s="44" t="s">
        <v>42</v>
      </c>
      <c r="D228" s="41">
        <v>4</v>
      </c>
    </row>
    <row r="229" spans="2:4" x14ac:dyDescent="0.2">
      <c r="B229" s="50" t="s">
        <v>218</v>
      </c>
      <c r="C229" s="50" t="s">
        <v>18</v>
      </c>
    </row>
    <row r="230" spans="2:4" x14ac:dyDescent="0.2">
      <c r="B230" s="50" t="s">
        <v>219</v>
      </c>
      <c r="C230" s="50" t="s">
        <v>18</v>
      </c>
    </row>
    <row r="231" spans="2:4" x14ac:dyDescent="0.2">
      <c r="B231" s="50" t="s">
        <v>220</v>
      </c>
      <c r="C231" s="50" t="s">
        <v>18</v>
      </c>
    </row>
    <row r="232" spans="2:4" ht="22.5" hidden="1" x14ac:dyDescent="0.2">
      <c r="B232" s="44" t="s">
        <v>221</v>
      </c>
      <c r="C232" s="44" t="s">
        <v>42</v>
      </c>
      <c r="D232" s="41">
        <v>4</v>
      </c>
    </row>
    <row r="233" spans="2:4" hidden="1" x14ac:dyDescent="0.2">
      <c r="B233" s="44" t="s">
        <v>222</v>
      </c>
      <c r="C233" s="44" t="s">
        <v>42</v>
      </c>
      <c r="D233" s="41">
        <v>5</v>
      </c>
    </row>
    <row r="234" spans="2:4" ht="22.5" hidden="1" x14ac:dyDescent="0.2">
      <c r="B234" s="44" t="s">
        <v>223</v>
      </c>
      <c r="C234" s="44" t="s">
        <v>42</v>
      </c>
      <c r="D234" s="41">
        <v>6</v>
      </c>
    </row>
    <row r="235" spans="2:4" x14ac:dyDescent="0.2">
      <c r="B235" s="44" t="s">
        <v>224</v>
      </c>
      <c r="C235" s="44" t="s">
        <v>24</v>
      </c>
    </row>
    <row r="236" spans="2:4" x14ac:dyDescent="0.2">
      <c r="B236" s="44" t="s">
        <v>225</v>
      </c>
      <c r="C236" s="44" t="s">
        <v>27</v>
      </c>
    </row>
    <row r="237" spans="2:4" ht="22.5" x14ac:dyDescent="0.2">
      <c r="B237" s="48" t="s">
        <v>226</v>
      </c>
      <c r="C237" s="48" t="s">
        <v>27</v>
      </c>
    </row>
    <row r="238" spans="2:4" x14ac:dyDescent="0.2">
      <c r="B238" s="44" t="s">
        <v>227</v>
      </c>
      <c r="C238" s="44" t="s">
        <v>18</v>
      </c>
    </row>
    <row r="239" spans="2:4" x14ac:dyDescent="0.2">
      <c r="B239" s="44" t="s">
        <v>228</v>
      </c>
      <c r="C239" s="44" t="s">
        <v>18</v>
      </c>
    </row>
    <row r="240" spans="2:4" x14ac:dyDescent="0.2">
      <c r="B240" s="44" t="s">
        <v>229</v>
      </c>
      <c r="C240" s="44" t="s">
        <v>18</v>
      </c>
    </row>
    <row r="241" spans="2:3" x14ac:dyDescent="0.2">
      <c r="B241" s="44" t="s">
        <v>230</v>
      </c>
      <c r="C241" s="44" t="s">
        <v>20</v>
      </c>
    </row>
    <row r="242" spans="2:3" ht="22.5" x14ac:dyDescent="0.2">
      <c r="B242" s="44" t="s">
        <v>231</v>
      </c>
      <c r="C242" s="44" t="s">
        <v>27</v>
      </c>
    </row>
    <row r="243" spans="2:3" x14ac:dyDescent="0.2">
      <c r="B243" s="44" t="s">
        <v>232</v>
      </c>
      <c r="C243" s="44" t="s">
        <v>27</v>
      </c>
    </row>
    <row r="244" spans="2:3" x14ac:dyDescent="0.2">
      <c r="B244" s="44" t="s">
        <v>233</v>
      </c>
      <c r="C244" s="44" t="s">
        <v>24</v>
      </c>
    </row>
    <row r="245" spans="2:3" x14ac:dyDescent="0.2">
      <c r="B245" s="44" t="s">
        <v>234</v>
      </c>
      <c r="C245" s="44" t="s">
        <v>24</v>
      </c>
    </row>
    <row r="246" spans="2:3" x14ac:dyDescent="0.2">
      <c r="B246" s="44" t="s">
        <v>235</v>
      </c>
      <c r="C246" s="44" t="s">
        <v>18</v>
      </c>
    </row>
    <row r="247" spans="2:3" x14ac:dyDescent="0.2">
      <c r="B247" s="44" t="s">
        <v>236</v>
      </c>
      <c r="C247" s="44" t="s">
        <v>18</v>
      </c>
    </row>
    <row r="248" spans="2:3" x14ac:dyDescent="0.2">
      <c r="B248" s="44" t="s">
        <v>237</v>
      </c>
      <c r="C248" s="44" t="s">
        <v>27</v>
      </c>
    </row>
    <row r="249" spans="2:3" x14ac:dyDescent="0.2">
      <c r="B249" s="44" t="s">
        <v>238</v>
      </c>
      <c r="C249" s="44" t="s">
        <v>18</v>
      </c>
    </row>
    <row r="250" spans="2:3" x14ac:dyDescent="0.2">
      <c r="B250" s="44" t="s">
        <v>239</v>
      </c>
      <c r="C250" s="44" t="s">
        <v>27</v>
      </c>
    </row>
    <row r="251" spans="2:3" x14ac:dyDescent="0.2">
      <c r="B251" s="44" t="s">
        <v>240</v>
      </c>
      <c r="C251" s="44" t="s">
        <v>18</v>
      </c>
    </row>
    <row r="252" spans="2:3" x14ac:dyDescent="0.2">
      <c r="B252" s="44" t="s">
        <v>241</v>
      </c>
      <c r="C252" s="44" t="s">
        <v>18</v>
      </c>
    </row>
    <row r="253" spans="2:3" x14ac:dyDescent="0.2">
      <c r="B253" s="51" t="s">
        <v>242</v>
      </c>
      <c r="C253" s="51" t="s">
        <v>20</v>
      </c>
    </row>
    <row r="254" spans="2:3" ht="22.5" x14ac:dyDescent="0.2">
      <c r="B254" s="44" t="s">
        <v>243</v>
      </c>
      <c r="C254" s="44" t="s">
        <v>27</v>
      </c>
    </row>
    <row r="255" spans="2:3" ht="22.5" x14ac:dyDescent="0.2">
      <c r="B255" s="44" t="s">
        <v>244</v>
      </c>
      <c r="C255" s="44" t="s">
        <v>27</v>
      </c>
    </row>
    <row r="256" spans="2:3" ht="22.5" x14ac:dyDescent="0.2">
      <c r="B256" s="44" t="s">
        <v>245</v>
      </c>
      <c r="C256" s="44" t="s">
        <v>20</v>
      </c>
    </row>
    <row r="257" spans="2:4" hidden="1" x14ac:dyDescent="0.2">
      <c r="B257" s="44" t="s">
        <v>246</v>
      </c>
      <c r="C257" s="44" t="s">
        <v>42</v>
      </c>
      <c r="D257" s="41">
        <v>6</v>
      </c>
    </row>
    <row r="258" spans="2:4" ht="22.5" hidden="1" x14ac:dyDescent="0.2">
      <c r="B258" s="44" t="s">
        <v>247</v>
      </c>
      <c r="C258" s="44" t="s">
        <v>42</v>
      </c>
      <c r="D258" s="41">
        <v>7</v>
      </c>
    </row>
    <row r="259" spans="2:4" hidden="1" x14ac:dyDescent="0.2">
      <c r="B259" s="44" t="s">
        <v>248</v>
      </c>
      <c r="C259" s="44" t="s">
        <v>42</v>
      </c>
      <c r="D259" s="41">
        <v>8</v>
      </c>
    </row>
    <row r="260" spans="2:4" hidden="1" x14ac:dyDescent="0.2">
      <c r="B260" s="44" t="s">
        <v>248</v>
      </c>
      <c r="C260" s="44" t="s">
        <v>42</v>
      </c>
      <c r="D260" s="41">
        <v>9</v>
      </c>
    </row>
    <row r="261" spans="2:4" ht="22.5" x14ac:dyDescent="0.2">
      <c r="B261" s="50" t="s">
        <v>249</v>
      </c>
      <c r="C261" s="50" t="s">
        <v>18</v>
      </c>
    </row>
    <row r="262" spans="2:4" ht="22.5" x14ac:dyDescent="0.2">
      <c r="B262" s="50" t="s">
        <v>250</v>
      </c>
      <c r="C262" s="50" t="s">
        <v>18</v>
      </c>
    </row>
    <row r="263" spans="2:4" x14ac:dyDescent="0.2">
      <c r="B263" s="44" t="s">
        <v>251</v>
      </c>
      <c r="C263" s="44" t="s">
        <v>18</v>
      </c>
    </row>
    <row r="264" spans="2:4" x14ac:dyDescent="0.2">
      <c r="B264" s="44" t="s">
        <v>252</v>
      </c>
      <c r="C264" s="44" t="s">
        <v>18</v>
      </c>
    </row>
    <row r="265" spans="2:4" x14ac:dyDescent="0.2">
      <c r="B265" s="44" t="s">
        <v>253</v>
      </c>
      <c r="C265" s="44" t="s">
        <v>18</v>
      </c>
    </row>
    <row r="266" spans="2:4" ht="22.5" hidden="1" x14ac:dyDescent="0.2">
      <c r="B266" s="44" t="s">
        <v>254</v>
      </c>
      <c r="C266" s="44" t="s">
        <v>42</v>
      </c>
      <c r="D266" s="41">
        <v>9</v>
      </c>
    </row>
    <row r="267" spans="2:4" hidden="1" x14ac:dyDescent="0.2">
      <c r="B267" s="44" t="s">
        <v>255</v>
      </c>
      <c r="C267" s="44" t="s">
        <v>42</v>
      </c>
      <c r="D267" s="41">
        <v>9</v>
      </c>
    </row>
    <row r="268" spans="2:4" hidden="1" x14ac:dyDescent="0.2">
      <c r="B268" s="44" t="s">
        <v>256</v>
      </c>
      <c r="C268" s="44" t="s">
        <v>42</v>
      </c>
      <c r="D268" s="41">
        <v>9</v>
      </c>
    </row>
    <row r="269" spans="2:4" hidden="1" x14ac:dyDescent="0.2">
      <c r="B269" s="44" t="s">
        <v>257</v>
      </c>
      <c r="C269" s="44" t="s">
        <v>42</v>
      </c>
      <c r="D269" s="41">
        <v>1</v>
      </c>
    </row>
    <row r="270" spans="2:4" hidden="1" x14ac:dyDescent="0.2">
      <c r="B270" s="44" t="s">
        <v>258</v>
      </c>
      <c r="C270" s="44" t="s">
        <v>42</v>
      </c>
      <c r="D270" s="41">
        <v>2</v>
      </c>
    </row>
    <row r="271" spans="2:4" hidden="1" x14ac:dyDescent="0.2">
      <c r="B271" s="44" t="s">
        <v>259</v>
      </c>
      <c r="C271" s="44" t="s">
        <v>42</v>
      </c>
      <c r="D271" s="41">
        <v>3</v>
      </c>
    </row>
    <row r="272" spans="2:4" x14ac:dyDescent="0.2">
      <c r="B272" s="44" t="s">
        <v>260</v>
      </c>
      <c r="C272" s="44" t="s">
        <v>18</v>
      </c>
      <c r="D272" s="41">
        <v>3</v>
      </c>
    </row>
    <row r="273" spans="2:4" x14ac:dyDescent="0.2">
      <c r="B273" s="44" t="s">
        <v>261</v>
      </c>
      <c r="C273" s="44" t="s">
        <v>24</v>
      </c>
      <c r="D273" s="41">
        <v>4</v>
      </c>
    </row>
    <row r="274" spans="2:4" x14ac:dyDescent="0.2">
      <c r="B274" s="44" t="s">
        <v>262</v>
      </c>
      <c r="C274" s="44" t="s">
        <v>24</v>
      </c>
      <c r="D274" s="41">
        <v>5</v>
      </c>
    </row>
    <row r="275" spans="2:4" x14ac:dyDescent="0.2">
      <c r="B275" s="44" t="s">
        <v>263</v>
      </c>
      <c r="C275" s="44" t="s">
        <v>24</v>
      </c>
      <c r="D275" s="41">
        <v>6</v>
      </c>
    </row>
    <row r="276" spans="2:4" x14ac:dyDescent="0.2">
      <c r="B276" s="44" t="s">
        <v>264</v>
      </c>
      <c r="C276" s="44" t="s">
        <v>24</v>
      </c>
      <c r="D276" s="41">
        <v>7</v>
      </c>
    </row>
    <row r="277" spans="2:4" x14ac:dyDescent="0.2">
      <c r="B277" s="44" t="s">
        <v>265</v>
      </c>
      <c r="C277" s="44" t="s">
        <v>24</v>
      </c>
      <c r="D277" s="41">
        <v>8</v>
      </c>
    </row>
    <row r="278" spans="2:4" x14ac:dyDescent="0.2">
      <c r="B278" s="44" t="s">
        <v>266</v>
      </c>
      <c r="C278" s="44" t="s">
        <v>24</v>
      </c>
      <c r="D278" s="41">
        <v>4</v>
      </c>
    </row>
    <row r="279" spans="2:4" x14ac:dyDescent="0.2">
      <c r="B279" s="44" t="s">
        <v>267</v>
      </c>
      <c r="C279" s="44" t="s">
        <v>22</v>
      </c>
      <c r="D279" s="41">
        <v>5</v>
      </c>
    </row>
    <row r="280" spans="2:4" x14ac:dyDescent="0.2">
      <c r="B280" s="44" t="s">
        <v>268</v>
      </c>
      <c r="C280" s="44" t="s">
        <v>22</v>
      </c>
      <c r="D280" s="41">
        <v>6</v>
      </c>
    </row>
    <row r="281" spans="2:4" x14ac:dyDescent="0.2">
      <c r="B281" s="44" t="s">
        <v>269</v>
      </c>
      <c r="C281" s="44" t="s">
        <v>20</v>
      </c>
      <c r="D281" s="41">
        <v>7</v>
      </c>
    </row>
    <row r="282" spans="2:4" x14ac:dyDescent="0.2">
      <c r="B282" s="44" t="s">
        <v>270</v>
      </c>
      <c r="C282" s="44" t="s">
        <v>20</v>
      </c>
      <c r="D282" s="41">
        <v>8</v>
      </c>
    </row>
    <row r="283" spans="2:4" x14ac:dyDescent="0.2">
      <c r="B283" s="44" t="s">
        <v>271</v>
      </c>
      <c r="C283" s="44" t="s">
        <v>20</v>
      </c>
      <c r="D283" s="41">
        <v>3</v>
      </c>
    </row>
    <row r="284" spans="2:4" x14ac:dyDescent="0.2">
      <c r="B284" s="44" t="s">
        <v>272</v>
      </c>
      <c r="C284" s="44" t="s">
        <v>24</v>
      </c>
      <c r="D284" s="41">
        <v>4</v>
      </c>
    </row>
    <row r="285" spans="2:4" x14ac:dyDescent="0.2">
      <c r="B285" s="44" t="s">
        <v>273</v>
      </c>
      <c r="C285" s="44" t="s">
        <v>24</v>
      </c>
      <c r="D285" s="41">
        <v>4</v>
      </c>
    </row>
    <row r="286" spans="2:4" x14ac:dyDescent="0.2">
      <c r="B286" s="44" t="s">
        <v>274</v>
      </c>
      <c r="C286" s="44" t="s">
        <v>24</v>
      </c>
      <c r="D286" s="41">
        <v>6</v>
      </c>
    </row>
    <row r="287" spans="2:4" x14ac:dyDescent="0.2">
      <c r="B287" s="44" t="s">
        <v>275</v>
      </c>
      <c r="C287" s="44" t="s">
        <v>24</v>
      </c>
      <c r="D287" s="41">
        <v>7</v>
      </c>
    </row>
    <row r="288" spans="2:4" x14ac:dyDescent="0.2">
      <c r="B288" s="44" t="s">
        <v>276</v>
      </c>
      <c r="C288" s="44" t="s">
        <v>18</v>
      </c>
      <c r="D288" s="41">
        <v>7</v>
      </c>
    </row>
    <row r="289" spans="2:4" x14ac:dyDescent="0.2">
      <c r="B289" s="44" t="s">
        <v>277</v>
      </c>
      <c r="C289" s="44" t="s">
        <v>27</v>
      </c>
      <c r="D289" s="41">
        <v>7</v>
      </c>
    </row>
    <row r="290" spans="2:4" x14ac:dyDescent="0.2">
      <c r="B290" s="44" t="s">
        <v>278</v>
      </c>
      <c r="C290" s="44" t="s">
        <v>24</v>
      </c>
      <c r="D290" s="41">
        <v>8</v>
      </c>
    </row>
    <row r="291" spans="2:4" ht="22.5" x14ac:dyDescent="0.2">
      <c r="B291" s="44" t="s">
        <v>279</v>
      </c>
      <c r="C291" s="44" t="s">
        <v>18</v>
      </c>
      <c r="D291" s="41">
        <v>8</v>
      </c>
    </row>
    <row r="292" spans="2:4" x14ac:dyDescent="0.2">
      <c r="B292" s="44" t="s">
        <v>280</v>
      </c>
      <c r="C292" s="44" t="s">
        <v>27</v>
      </c>
      <c r="D292" s="41">
        <v>4</v>
      </c>
    </row>
    <row r="293" spans="2:4" ht="22.5" hidden="1" x14ac:dyDescent="0.2">
      <c r="B293" s="44" t="s">
        <v>281</v>
      </c>
      <c r="C293" s="44" t="s">
        <v>42</v>
      </c>
      <c r="D293" s="41">
        <v>4</v>
      </c>
    </row>
    <row r="294" spans="2:4" x14ac:dyDescent="0.2">
      <c r="B294" s="44" t="s">
        <v>282</v>
      </c>
      <c r="C294" s="44" t="s">
        <v>24</v>
      </c>
      <c r="D294" s="41">
        <v>4</v>
      </c>
    </row>
    <row r="295" spans="2:4" x14ac:dyDescent="0.2">
      <c r="B295" s="44" t="s">
        <v>283</v>
      </c>
      <c r="C295" s="44" t="s">
        <v>24</v>
      </c>
      <c r="D295" s="41">
        <v>5</v>
      </c>
    </row>
    <row r="296" spans="2:4" ht="22.5" x14ac:dyDescent="0.2">
      <c r="B296" s="44" t="s">
        <v>284</v>
      </c>
      <c r="C296" s="44" t="s">
        <v>24</v>
      </c>
      <c r="D296" s="41">
        <v>6</v>
      </c>
    </row>
    <row r="297" spans="2:4" ht="22.5" x14ac:dyDescent="0.2">
      <c r="B297" s="44" t="s">
        <v>285</v>
      </c>
      <c r="C297" s="44" t="s">
        <v>24</v>
      </c>
      <c r="D297" s="41">
        <v>6</v>
      </c>
    </row>
    <row r="298" spans="2:4" ht="22.5" x14ac:dyDescent="0.2">
      <c r="B298" s="44" t="s">
        <v>286</v>
      </c>
      <c r="C298" s="44" t="s">
        <v>27</v>
      </c>
      <c r="D298" s="41">
        <v>7</v>
      </c>
    </row>
    <row r="299" spans="2:4" x14ac:dyDescent="0.2">
      <c r="B299" s="44" t="s">
        <v>287</v>
      </c>
      <c r="C299" s="44" t="s">
        <v>27</v>
      </c>
      <c r="D299" s="41">
        <v>8</v>
      </c>
    </row>
    <row r="300" spans="2:4" x14ac:dyDescent="0.2">
      <c r="B300" s="44" t="s">
        <v>288</v>
      </c>
      <c r="C300" s="44" t="s">
        <v>27</v>
      </c>
      <c r="D300" s="41">
        <v>9</v>
      </c>
    </row>
    <row r="301" spans="2:4" x14ac:dyDescent="0.2">
      <c r="B301" s="44" t="s">
        <v>289</v>
      </c>
      <c r="C301" s="44" t="s">
        <v>20</v>
      </c>
      <c r="D301" s="41">
        <v>9</v>
      </c>
    </row>
    <row r="302" spans="2:4" x14ac:dyDescent="0.2">
      <c r="B302" s="44" t="s">
        <v>290</v>
      </c>
      <c r="C302" s="44" t="s">
        <v>27</v>
      </c>
      <c r="D302" s="41">
        <v>9</v>
      </c>
    </row>
    <row r="303" spans="2:4" hidden="1" x14ac:dyDescent="0.2">
      <c r="B303" s="44" t="s">
        <v>291</v>
      </c>
      <c r="C303" s="44" t="s">
        <v>42</v>
      </c>
      <c r="D303" s="41">
        <v>9</v>
      </c>
    </row>
    <row r="304" spans="2:4" x14ac:dyDescent="0.2">
      <c r="B304" s="44" t="s">
        <v>292</v>
      </c>
      <c r="C304" s="44" t="s">
        <v>27</v>
      </c>
    </row>
    <row r="305" spans="2:4" x14ac:dyDescent="0.2">
      <c r="B305" s="44" t="s">
        <v>293</v>
      </c>
      <c r="C305" s="44" t="s">
        <v>22</v>
      </c>
    </row>
    <row r="306" spans="2:4" ht="22.5" x14ac:dyDescent="0.2">
      <c r="B306" s="44" t="s">
        <v>294</v>
      </c>
      <c r="C306" s="44" t="s">
        <v>295</v>
      </c>
    </row>
    <row r="307" spans="2:4" x14ac:dyDescent="0.2">
      <c r="B307" s="44" t="s">
        <v>296</v>
      </c>
      <c r="C307" s="44" t="s">
        <v>24</v>
      </c>
    </row>
    <row r="308" spans="2:4" ht="22.5" hidden="1" x14ac:dyDescent="0.2">
      <c r="B308" s="44" t="s">
        <v>297</v>
      </c>
      <c r="C308" s="44" t="s">
        <v>42</v>
      </c>
      <c r="D308" s="41">
        <v>1</v>
      </c>
    </row>
    <row r="309" spans="2:4" hidden="1" x14ac:dyDescent="0.2">
      <c r="B309" s="44" t="s">
        <v>298</v>
      </c>
      <c r="C309" s="44" t="s">
        <v>42</v>
      </c>
      <c r="D309" s="41">
        <v>2</v>
      </c>
    </row>
    <row r="310" spans="2:4" x14ac:dyDescent="0.2">
      <c r="B310" s="44" t="s">
        <v>299</v>
      </c>
      <c r="C310" s="44" t="s">
        <v>20</v>
      </c>
      <c r="D310" s="41">
        <v>3</v>
      </c>
    </row>
    <row r="311" spans="2:4" x14ac:dyDescent="0.2">
      <c r="B311" s="44" t="s">
        <v>300</v>
      </c>
      <c r="C311" s="44" t="s">
        <v>24</v>
      </c>
      <c r="D311" s="41">
        <v>3</v>
      </c>
    </row>
    <row r="312" spans="2:4" ht="22.5" hidden="1" x14ac:dyDescent="0.2">
      <c r="B312" s="44" t="s">
        <v>301</v>
      </c>
      <c r="C312" s="44" t="s">
        <v>42</v>
      </c>
      <c r="D312" s="41">
        <v>4</v>
      </c>
    </row>
    <row r="313" spans="2:4" ht="22.5" hidden="1" x14ac:dyDescent="0.2">
      <c r="B313" s="44" t="s">
        <v>302</v>
      </c>
      <c r="C313" s="44" t="s">
        <v>42</v>
      </c>
      <c r="D313" s="41">
        <v>5</v>
      </c>
    </row>
    <row r="314" spans="2:4" ht="22.5" hidden="1" x14ac:dyDescent="0.2">
      <c r="B314" s="44" t="s">
        <v>303</v>
      </c>
      <c r="C314" s="44" t="s">
        <v>42</v>
      </c>
      <c r="D314" s="41">
        <v>6</v>
      </c>
    </row>
    <row r="315" spans="2:4" x14ac:dyDescent="0.2">
      <c r="B315" s="50" t="s">
        <v>304</v>
      </c>
      <c r="C315" s="50" t="s">
        <v>18</v>
      </c>
      <c r="D315" s="41">
        <v>7</v>
      </c>
    </row>
    <row r="316" spans="2:4" ht="22.5" x14ac:dyDescent="0.2">
      <c r="B316" s="50" t="s">
        <v>305</v>
      </c>
      <c r="C316" s="50" t="s">
        <v>18</v>
      </c>
      <c r="D316" s="41">
        <v>8</v>
      </c>
    </row>
    <row r="317" spans="2:4" ht="22.5" x14ac:dyDescent="0.2">
      <c r="B317" s="50" t="s">
        <v>306</v>
      </c>
      <c r="C317" s="50" t="s">
        <v>18</v>
      </c>
      <c r="D317" s="41">
        <v>4</v>
      </c>
    </row>
    <row r="318" spans="2:4" ht="22.5" x14ac:dyDescent="0.2">
      <c r="B318" s="50" t="s">
        <v>307</v>
      </c>
      <c r="C318" s="50" t="s">
        <v>18</v>
      </c>
      <c r="D318" s="41">
        <v>5</v>
      </c>
    </row>
    <row r="319" spans="2:4" ht="22.5" x14ac:dyDescent="0.2">
      <c r="B319" s="50" t="s">
        <v>308</v>
      </c>
      <c r="C319" s="50" t="s">
        <v>18</v>
      </c>
      <c r="D319" s="41">
        <v>6</v>
      </c>
    </row>
    <row r="320" spans="2:4" ht="22.5" hidden="1" x14ac:dyDescent="0.2">
      <c r="B320" s="44" t="s">
        <v>309</v>
      </c>
      <c r="C320" s="44" t="s">
        <v>42</v>
      </c>
      <c r="D320" s="41">
        <v>7</v>
      </c>
    </row>
    <row r="321" spans="2:4" ht="22.5" hidden="1" x14ac:dyDescent="0.2">
      <c r="B321" s="44" t="s">
        <v>310</v>
      </c>
      <c r="C321" s="44" t="s">
        <v>42</v>
      </c>
      <c r="D321" s="41">
        <v>8</v>
      </c>
    </row>
    <row r="322" spans="2:4" ht="22.5" hidden="1" x14ac:dyDescent="0.2">
      <c r="B322" s="44" t="s">
        <v>311</v>
      </c>
      <c r="C322" s="44" t="s">
        <v>42</v>
      </c>
      <c r="D322" s="41">
        <v>3</v>
      </c>
    </row>
    <row r="323" spans="2:4" x14ac:dyDescent="0.2">
      <c r="B323" s="44" t="s">
        <v>312</v>
      </c>
      <c r="C323" s="44" t="s">
        <v>24</v>
      </c>
      <c r="D323" s="41">
        <v>4</v>
      </c>
    </row>
    <row r="324" spans="2:4" x14ac:dyDescent="0.2">
      <c r="B324" s="44" t="s">
        <v>313</v>
      </c>
      <c r="C324" s="44" t="s">
        <v>24</v>
      </c>
      <c r="D324" s="41">
        <v>4</v>
      </c>
    </row>
    <row r="325" spans="2:4" x14ac:dyDescent="0.2">
      <c r="B325" s="44" t="s">
        <v>313</v>
      </c>
      <c r="C325" s="44" t="s">
        <v>24</v>
      </c>
      <c r="D325" s="41">
        <v>6</v>
      </c>
    </row>
    <row r="326" spans="2:4" ht="22.5" x14ac:dyDescent="0.2">
      <c r="B326" s="44" t="s">
        <v>314</v>
      </c>
      <c r="C326" s="44" t="s">
        <v>24</v>
      </c>
      <c r="D326" s="41">
        <v>7</v>
      </c>
    </row>
    <row r="327" spans="2:4" x14ac:dyDescent="0.2">
      <c r="B327" s="44" t="s">
        <v>315</v>
      </c>
      <c r="C327" s="44" t="s">
        <v>22</v>
      </c>
      <c r="D327" s="41">
        <v>7</v>
      </c>
    </row>
    <row r="328" spans="2:4" x14ac:dyDescent="0.2">
      <c r="B328" s="44" t="s">
        <v>316</v>
      </c>
      <c r="C328" s="44" t="s">
        <v>18</v>
      </c>
      <c r="D328" s="41">
        <v>7</v>
      </c>
    </row>
    <row r="329" spans="2:4" x14ac:dyDescent="0.2">
      <c r="B329" s="44" t="s">
        <v>317</v>
      </c>
      <c r="C329" s="44" t="s">
        <v>18</v>
      </c>
      <c r="D329" s="41">
        <v>8</v>
      </c>
    </row>
    <row r="330" spans="2:4" x14ac:dyDescent="0.2">
      <c r="B330" s="44" t="s">
        <v>318</v>
      </c>
      <c r="C330" s="44" t="s">
        <v>18</v>
      </c>
      <c r="D330" s="41">
        <v>8</v>
      </c>
    </row>
    <row r="331" spans="2:4" x14ac:dyDescent="0.2">
      <c r="B331" s="44" t="s">
        <v>319</v>
      </c>
      <c r="C331" s="44" t="s">
        <v>18</v>
      </c>
      <c r="D331" s="41">
        <v>4</v>
      </c>
    </row>
    <row r="332" spans="2:4" ht="22.5" hidden="1" x14ac:dyDescent="0.2">
      <c r="B332" s="44" t="s">
        <v>320</v>
      </c>
      <c r="C332" s="44" t="s">
        <v>42</v>
      </c>
      <c r="D332" s="41">
        <v>4</v>
      </c>
    </row>
    <row r="333" spans="2:4" ht="22.5" hidden="1" x14ac:dyDescent="0.2">
      <c r="B333" s="44" t="s">
        <v>320</v>
      </c>
      <c r="C333" s="44" t="s">
        <v>42</v>
      </c>
      <c r="D333" s="41">
        <v>4</v>
      </c>
    </row>
    <row r="334" spans="2:4" x14ac:dyDescent="0.2">
      <c r="B334" s="44" t="s">
        <v>321</v>
      </c>
      <c r="C334" s="44" t="s">
        <v>22</v>
      </c>
      <c r="D334" s="41">
        <v>5</v>
      </c>
    </row>
    <row r="335" spans="2:4" ht="22.5" x14ac:dyDescent="0.2">
      <c r="B335" s="50" t="s">
        <v>322</v>
      </c>
      <c r="C335" s="50" t="s">
        <v>18</v>
      </c>
      <c r="D335" s="41">
        <v>6</v>
      </c>
    </row>
    <row r="336" spans="2:4" x14ac:dyDescent="0.2">
      <c r="B336" s="50" t="s">
        <v>323</v>
      </c>
      <c r="C336" s="50" t="s">
        <v>24</v>
      </c>
      <c r="D336" s="41">
        <v>6</v>
      </c>
    </row>
    <row r="337" spans="2:4" x14ac:dyDescent="0.2">
      <c r="B337" s="50" t="s">
        <v>324</v>
      </c>
      <c r="C337" s="50" t="s">
        <v>24</v>
      </c>
      <c r="D337" s="41">
        <v>7</v>
      </c>
    </row>
    <row r="338" spans="2:4" x14ac:dyDescent="0.2">
      <c r="B338" s="44" t="s">
        <v>325</v>
      </c>
      <c r="C338" s="44" t="s">
        <v>24</v>
      </c>
      <c r="D338" s="41">
        <v>8</v>
      </c>
    </row>
    <row r="339" spans="2:4" ht="22.5" x14ac:dyDescent="0.2">
      <c r="B339" s="44" t="s">
        <v>326</v>
      </c>
      <c r="C339" s="44" t="s">
        <v>24</v>
      </c>
      <c r="D339" s="41">
        <v>9</v>
      </c>
    </row>
    <row r="340" spans="2:4" x14ac:dyDescent="0.2">
      <c r="B340" s="44" t="s">
        <v>327</v>
      </c>
      <c r="C340" s="44" t="s">
        <v>24</v>
      </c>
      <c r="D340" s="41">
        <v>9</v>
      </c>
    </row>
    <row r="341" spans="2:4" x14ac:dyDescent="0.2">
      <c r="B341" s="44" t="s">
        <v>328</v>
      </c>
      <c r="C341" s="44" t="s">
        <v>18</v>
      </c>
      <c r="D341" s="41">
        <v>9</v>
      </c>
    </row>
    <row r="342" spans="2:4" x14ac:dyDescent="0.2">
      <c r="B342" s="44" t="s">
        <v>329</v>
      </c>
      <c r="C342" s="44" t="s">
        <v>22</v>
      </c>
      <c r="D342" s="41">
        <v>9</v>
      </c>
    </row>
    <row r="343" spans="2:4" x14ac:dyDescent="0.2">
      <c r="B343" s="44" t="s">
        <v>330</v>
      </c>
      <c r="C343" s="44" t="s">
        <v>18</v>
      </c>
    </row>
    <row r="344" spans="2:4" x14ac:dyDescent="0.2">
      <c r="B344" s="44" t="s">
        <v>331</v>
      </c>
      <c r="C344" s="44" t="s">
        <v>18</v>
      </c>
    </row>
    <row r="345" spans="2:4" x14ac:dyDescent="0.2">
      <c r="B345" s="44" t="s">
        <v>332</v>
      </c>
      <c r="C345" s="44" t="s">
        <v>18</v>
      </c>
    </row>
    <row r="346" spans="2:4" x14ac:dyDescent="0.2">
      <c r="B346" s="44" t="s">
        <v>333</v>
      </c>
      <c r="C346" s="44" t="s">
        <v>20</v>
      </c>
    </row>
    <row r="347" spans="2:4" x14ac:dyDescent="0.2">
      <c r="B347" s="44" t="s">
        <v>334</v>
      </c>
      <c r="C347" s="44" t="s">
        <v>20</v>
      </c>
    </row>
    <row r="348" spans="2:4" x14ac:dyDescent="0.2">
      <c r="B348" s="44" t="s">
        <v>335</v>
      </c>
      <c r="C348" s="44" t="s">
        <v>18</v>
      </c>
    </row>
    <row r="349" spans="2:4" x14ac:dyDescent="0.2">
      <c r="B349" s="44" t="s">
        <v>336</v>
      </c>
      <c r="C349" s="44" t="s">
        <v>22</v>
      </c>
    </row>
    <row r="350" spans="2:4" x14ac:dyDescent="0.2">
      <c r="B350" s="44" t="s">
        <v>337</v>
      </c>
      <c r="C350" s="44" t="s">
        <v>22</v>
      </c>
    </row>
    <row r="351" spans="2:4" x14ac:dyDescent="0.2">
      <c r="B351" s="44" t="s">
        <v>338</v>
      </c>
      <c r="C351" s="44" t="s">
        <v>22</v>
      </c>
    </row>
    <row r="352" spans="2:4" x14ac:dyDescent="0.2">
      <c r="B352" s="45" t="s">
        <v>339</v>
      </c>
      <c r="C352" s="44" t="s">
        <v>22</v>
      </c>
    </row>
    <row r="353" spans="2:4" x14ac:dyDescent="0.2">
      <c r="B353" s="44" t="s">
        <v>340</v>
      </c>
      <c r="C353" s="44" t="s">
        <v>20</v>
      </c>
    </row>
    <row r="354" spans="2:4" x14ac:dyDescent="0.2">
      <c r="B354" s="44" t="s">
        <v>341</v>
      </c>
      <c r="C354" s="44" t="s">
        <v>18</v>
      </c>
    </row>
    <row r="355" spans="2:4" x14ac:dyDescent="0.2">
      <c r="B355" s="44" t="s">
        <v>342</v>
      </c>
      <c r="C355" s="44" t="s">
        <v>18</v>
      </c>
    </row>
    <row r="356" spans="2:4" x14ac:dyDescent="0.2">
      <c r="B356" s="44" t="s">
        <v>343</v>
      </c>
      <c r="C356" s="44" t="s">
        <v>18</v>
      </c>
    </row>
    <row r="357" spans="2:4" hidden="1" x14ac:dyDescent="0.2">
      <c r="B357" s="44" t="s">
        <v>344</v>
      </c>
      <c r="C357" s="44" t="s">
        <v>42</v>
      </c>
      <c r="D357" s="41">
        <v>3</v>
      </c>
    </row>
    <row r="358" spans="2:4" hidden="1" x14ac:dyDescent="0.2">
      <c r="B358" s="44" t="s">
        <v>345</v>
      </c>
      <c r="C358" s="44" t="s">
        <v>42</v>
      </c>
      <c r="D358" s="41">
        <v>3</v>
      </c>
    </row>
    <row r="359" spans="2:4" hidden="1" x14ac:dyDescent="0.2">
      <c r="B359" s="44" t="s">
        <v>346</v>
      </c>
      <c r="C359" s="44" t="s">
        <v>42</v>
      </c>
      <c r="D359" s="41">
        <v>3</v>
      </c>
    </row>
    <row r="360" spans="2:4" x14ac:dyDescent="0.2">
      <c r="B360" s="44" t="s">
        <v>347</v>
      </c>
      <c r="C360" s="44" t="s">
        <v>27</v>
      </c>
    </row>
    <row r="361" spans="2:4" x14ac:dyDescent="0.2">
      <c r="B361" s="44" t="s">
        <v>348</v>
      </c>
      <c r="C361" s="44" t="s">
        <v>20</v>
      </c>
    </row>
    <row r="362" spans="2:4" x14ac:dyDescent="0.2">
      <c r="B362" s="44" t="s">
        <v>349</v>
      </c>
      <c r="C362" s="44" t="s">
        <v>22</v>
      </c>
    </row>
    <row r="363" spans="2:4" x14ac:dyDescent="0.2">
      <c r="B363" s="50" t="s">
        <v>350</v>
      </c>
      <c r="C363" s="50" t="s">
        <v>18</v>
      </c>
    </row>
    <row r="364" spans="2:4" x14ac:dyDescent="0.2">
      <c r="B364" s="44" t="s">
        <v>351</v>
      </c>
      <c r="C364" s="44" t="s">
        <v>27</v>
      </c>
    </row>
    <row r="365" spans="2:4" x14ac:dyDescent="0.2">
      <c r="B365" s="44" t="s">
        <v>352</v>
      </c>
      <c r="C365" s="44" t="s">
        <v>27</v>
      </c>
    </row>
    <row r="366" spans="2:4" x14ac:dyDescent="0.2">
      <c r="B366" s="44" t="s">
        <v>353</v>
      </c>
      <c r="C366" s="44" t="s">
        <v>27</v>
      </c>
    </row>
    <row r="367" spans="2:4" ht="33.75" hidden="1" x14ac:dyDescent="0.2">
      <c r="B367" s="44" t="s">
        <v>354</v>
      </c>
      <c r="C367" s="44" t="s">
        <v>42</v>
      </c>
      <c r="D367" s="41">
        <v>3</v>
      </c>
    </row>
    <row r="368" spans="2:4" x14ac:dyDescent="0.2">
      <c r="B368" s="44" t="s">
        <v>355</v>
      </c>
      <c r="C368" s="44" t="s">
        <v>20</v>
      </c>
    </row>
    <row r="369" spans="2:4" x14ac:dyDescent="0.2">
      <c r="B369" s="44" t="s">
        <v>355</v>
      </c>
      <c r="C369" s="44" t="s">
        <v>27</v>
      </c>
    </row>
    <row r="370" spans="2:4" hidden="1" x14ac:dyDescent="0.2">
      <c r="B370" s="44" t="s">
        <v>355</v>
      </c>
      <c r="C370" s="44" t="s">
        <v>42</v>
      </c>
      <c r="D370" s="41">
        <v>3</v>
      </c>
    </row>
    <row r="371" spans="2:4" hidden="1" x14ac:dyDescent="0.2">
      <c r="B371" s="44" t="s">
        <v>356</v>
      </c>
      <c r="C371" s="44" t="s">
        <v>42</v>
      </c>
      <c r="D371" s="41">
        <v>3</v>
      </c>
    </row>
    <row r="372" spans="2:4" hidden="1" x14ac:dyDescent="0.2">
      <c r="B372" s="44" t="s">
        <v>357</v>
      </c>
      <c r="C372" s="44" t="s">
        <v>42</v>
      </c>
      <c r="D372" s="41">
        <v>3</v>
      </c>
    </row>
    <row r="373" spans="2:4" ht="22.5" hidden="1" x14ac:dyDescent="0.2">
      <c r="B373" s="44" t="s">
        <v>358</v>
      </c>
      <c r="C373" s="44" t="s">
        <v>42</v>
      </c>
      <c r="D373" s="41">
        <v>3</v>
      </c>
    </row>
    <row r="374" spans="2:4" hidden="1" x14ac:dyDescent="0.2">
      <c r="B374" s="44" t="s">
        <v>359</v>
      </c>
      <c r="C374" s="44" t="s">
        <v>42</v>
      </c>
      <c r="D374" s="41">
        <v>3</v>
      </c>
    </row>
    <row r="375" spans="2:4" x14ac:dyDescent="0.2">
      <c r="B375" s="44" t="s">
        <v>360</v>
      </c>
      <c r="C375" s="44" t="s">
        <v>27</v>
      </c>
    </row>
    <row r="376" spans="2:4" x14ac:dyDescent="0.2">
      <c r="B376" s="44" t="s">
        <v>361</v>
      </c>
      <c r="C376" s="44" t="s">
        <v>27</v>
      </c>
    </row>
    <row r="377" spans="2:4" ht="22.5" hidden="1" x14ac:dyDescent="0.2">
      <c r="B377" s="44" t="s">
        <v>362</v>
      </c>
      <c r="C377" s="44" t="s">
        <v>42</v>
      </c>
      <c r="D377" s="41">
        <v>3</v>
      </c>
    </row>
    <row r="378" spans="2:4" ht="22.5" hidden="1" x14ac:dyDescent="0.2">
      <c r="B378" s="44" t="s">
        <v>363</v>
      </c>
      <c r="C378" s="44" t="s">
        <v>42</v>
      </c>
      <c r="D378" s="41">
        <v>3</v>
      </c>
    </row>
    <row r="379" spans="2:4" ht="22.5" hidden="1" x14ac:dyDescent="0.2">
      <c r="B379" s="44" t="s">
        <v>364</v>
      </c>
      <c r="C379" s="44" t="s">
        <v>42</v>
      </c>
      <c r="D379" s="41">
        <v>3</v>
      </c>
    </row>
    <row r="380" spans="2:4" hidden="1" x14ac:dyDescent="0.2">
      <c r="B380" s="44" t="s">
        <v>365</v>
      </c>
      <c r="C380" s="44" t="s">
        <v>42</v>
      </c>
      <c r="D380" s="41">
        <v>3</v>
      </c>
    </row>
    <row r="381" spans="2:4" x14ac:dyDescent="0.2">
      <c r="B381" s="44" t="s">
        <v>366</v>
      </c>
      <c r="C381" s="44" t="s">
        <v>20</v>
      </c>
    </row>
    <row r="382" spans="2:4" x14ac:dyDescent="0.2">
      <c r="B382" s="44" t="s">
        <v>367</v>
      </c>
      <c r="C382" s="44" t="s">
        <v>20</v>
      </c>
    </row>
    <row r="383" spans="2:4" x14ac:dyDescent="0.2">
      <c r="B383" s="44" t="s">
        <v>368</v>
      </c>
      <c r="C383" s="44" t="s">
        <v>20</v>
      </c>
    </row>
    <row r="384" spans="2:4" hidden="1" x14ac:dyDescent="0.2">
      <c r="B384" s="44" t="s">
        <v>369</v>
      </c>
      <c r="C384" s="44" t="s">
        <v>42</v>
      </c>
      <c r="D384" s="41">
        <v>3</v>
      </c>
    </row>
    <row r="385" spans="2:4" hidden="1" x14ac:dyDescent="0.2">
      <c r="B385" s="44" t="s">
        <v>369</v>
      </c>
      <c r="C385" s="44" t="s">
        <v>42</v>
      </c>
      <c r="D385" s="41">
        <v>3</v>
      </c>
    </row>
    <row r="386" spans="2:4" ht="22.5" hidden="1" x14ac:dyDescent="0.2">
      <c r="B386" s="44" t="s">
        <v>370</v>
      </c>
      <c r="C386" s="44" t="s">
        <v>42</v>
      </c>
      <c r="D386" s="41">
        <v>3</v>
      </c>
    </row>
    <row r="387" spans="2:4" ht="22.5" hidden="1" x14ac:dyDescent="0.2">
      <c r="B387" s="44" t="s">
        <v>370</v>
      </c>
      <c r="C387" s="44" t="s">
        <v>42</v>
      </c>
      <c r="D387" s="41">
        <v>3</v>
      </c>
    </row>
    <row r="388" spans="2:4" ht="22.5" hidden="1" x14ac:dyDescent="0.2">
      <c r="B388" s="44" t="s">
        <v>370</v>
      </c>
      <c r="C388" s="44" t="s">
        <v>42</v>
      </c>
      <c r="D388" s="41">
        <v>3</v>
      </c>
    </row>
    <row r="389" spans="2:4" ht="22.5" x14ac:dyDescent="0.2">
      <c r="B389" s="44" t="s">
        <v>371</v>
      </c>
      <c r="C389" s="44" t="s">
        <v>24</v>
      </c>
    </row>
    <row r="390" spans="2:4" ht="22.5" x14ac:dyDescent="0.2">
      <c r="B390" s="44" t="s">
        <v>371</v>
      </c>
      <c r="C390" s="44" t="s">
        <v>24</v>
      </c>
    </row>
    <row r="391" spans="2:4" x14ac:dyDescent="0.2">
      <c r="B391" s="46" t="s">
        <v>372</v>
      </c>
      <c r="C391" s="46" t="s">
        <v>24</v>
      </c>
    </row>
    <row r="392" spans="2:4" x14ac:dyDescent="0.2">
      <c r="B392" s="46" t="s">
        <v>372</v>
      </c>
      <c r="C392" s="46" t="s">
        <v>24</v>
      </c>
    </row>
    <row r="393" spans="2:4" ht="22.5" hidden="1" x14ac:dyDescent="0.2">
      <c r="B393" s="44" t="s">
        <v>373</v>
      </c>
      <c r="C393" s="44" t="s">
        <v>42</v>
      </c>
      <c r="D393" s="41">
        <v>3</v>
      </c>
    </row>
    <row r="394" spans="2:4" ht="22.5" hidden="1" x14ac:dyDescent="0.2">
      <c r="B394" s="44" t="s">
        <v>373</v>
      </c>
      <c r="C394" s="44" t="s">
        <v>42</v>
      </c>
      <c r="D394" s="41">
        <v>7</v>
      </c>
    </row>
    <row r="395" spans="2:4" hidden="1" x14ac:dyDescent="0.2">
      <c r="B395" s="44" t="s">
        <v>374</v>
      </c>
      <c r="C395" s="44" t="s">
        <v>42</v>
      </c>
      <c r="D395" s="41">
        <v>6</v>
      </c>
    </row>
    <row r="396" spans="2:4" hidden="1" x14ac:dyDescent="0.2">
      <c r="B396" s="44" t="s">
        <v>375</v>
      </c>
      <c r="C396" s="44" t="s">
        <v>42</v>
      </c>
      <c r="D396" s="41">
        <v>5</v>
      </c>
    </row>
    <row r="397" spans="2:4" ht="22.5" hidden="1" x14ac:dyDescent="0.2">
      <c r="B397" s="44" t="s">
        <v>376</v>
      </c>
      <c r="C397" s="44" t="s">
        <v>42</v>
      </c>
      <c r="D397" s="41">
        <v>10</v>
      </c>
    </row>
    <row r="398" spans="2:4" ht="22.5" x14ac:dyDescent="0.2">
      <c r="B398" s="44" t="s">
        <v>377</v>
      </c>
      <c r="C398" s="44" t="s">
        <v>22</v>
      </c>
    </row>
    <row r="399" spans="2:4" ht="22.5" x14ac:dyDescent="0.2">
      <c r="B399" s="44" t="s">
        <v>378</v>
      </c>
      <c r="C399" s="44" t="s">
        <v>22</v>
      </c>
    </row>
    <row r="400" spans="2:4" ht="22.5" x14ac:dyDescent="0.2">
      <c r="B400" s="44" t="s">
        <v>379</v>
      </c>
      <c r="C400" s="44" t="s">
        <v>22</v>
      </c>
    </row>
    <row r="401" spans="2:4" ht="22.5" x14ac:dyDescent="0.2">
      <c r="B401" s="44" t="s">
        <v>380</v>
      </c>
      <c r="C401" s="44" t="s">
        <v>22</v>
      </c>
    </row>
    <row r="402" spans="2:4" ht="22.5" x14ac:dyDescent="0.2">
      <c r="B402" s="44" t="s">
        <v>381</v>
      </c>
      <c r="C402" s="44" t="s">
        <v>22</v>
      </c>
    </row>
    <row r="403" spans="2:4" ht="22.5" x14ac:dyDescent="0.2">
      <c r="B403" s="44" t="s">
        <v>382</v>
      </c>
      <c r="C403" s="44" t="s">
        <v>22</v>
      </c>
    </row>
    <row r="404" spans="2:4" x14ac:dyDescent="0.2">
      <c r="B404" s="44" t="s">
        <v>383</v>
      </c>
      <c r="C404" s="44" t="s">
        <v>18</v>
      </c>
    </row>
    <row r="405" spans="2:4" hidden="1" x14ac:dyDescent="0.2">
      <c r="B405" s="44" t="s">
        <v>384</v>
      </c>
      <c r="C405" s="44" t="s">
        <v>42</v>
      </c>
      <c r="D405" s="41">
        <v>9</v>
      </c>
    </row>
    <row r="406" spans="2:4" ht="22.5" x14ac:dyDescent="0.2">
      <c r="B406" s="44" t="s">
        <v>385</v>
      </c>
      <c r="C406" s="44" t="s">
        <v>20</v>
      </c>
    </row>
    <row r="407" spans="2:4" ht="22.5" x14ac:dyDescent="0.2">
      <c r="B407" s="44" t="s">
        <v>386</v>
      </c>
      <c r="C407" s="44" t="s">
        <v>20</v>
      </c>
    </row>
    <row r="408" spans="2:4" ht="22.5" x14ac:dyDescent="0.2">
      <c r="B408" s="44" t="s">
        <v>387</v>
      </c>
      <c r="C408" s="44" t="s">
        <v>27</v>
      </c>
    </row>
    <row r="409" spans="2:4" ht="22.5" x14ac:dyDescent="0.2">
      <c r="B409" s="44" t="s">
        <v>388</v>
      </c>
      <c r="C409" s="44" t="s">
        <v>27</v>
      </c>
    </row>
    <row r="410" spans="2:4" ht="22.5" x14ac:dyDescent="0.2">
      <c r="B410" s="44" t="s">
        <v>389</v>
      </c>
      <c r="C410" s="44" t="s">
        <v>27</v>
      </c>
    </row>
    <row r="411" spans="2:4" ht="22.5" x14ac:dyDescent="0.2">
      <c r="B411" s="44" t="s">
        <v>390</v>
      </c>
      <c r="C411" s="44" t="s">
        <v>27</v>
      </c>
    </row>
    <row r="412" spans="2:4" x14ac:dyDescent="0.2">
      <c r="B412" s="44" t="s">
        <v>391</v>
      </c>
      <c r="C412" s="44" t="s">
        <v>27</v>
      </c>
    </row>
    <row r="413" spans="2:4" x14ac:dyDescent="0.2">
      <c r="B413" s="44" t="s">
        <v>392</v>
      </c>
      <c r="C413" s="44" t="s">
        <v>18</v>
      </c>
    </row>
    <row r="414" spans="2:4" x14ac:dyDescent="0.2">
      <c r="B414" s="44" t="s">
        <v>393</v>
      </c>
      <c r="C414" s="44" t="s">
        <v>20</v>
      </c>
    </row>
    <row r="415" spans="2:4" hidden="1" x14ac:dyDescent="0.2">
      <c r="B415" s="44" t="s">
        <v>394</v>
      </c>
      <c r="C415" s="44" t="s">
        <v>42</v>
      </c>
      <c r="D415" s="41">
        <v>9</v>
      </c>
    </row>
    <row r="416" spans="2:4" hidden="1" x14ac:dyDescent="0.2">
      <c r="B416" s="44" t="s">
        <v>395</v>
      </c>
      <c r="C416" s="44" t="s">
        <v>42</v>
      </c>
      <c r="D416" s="41">
        <v>9</v>
      </c>
    </row>
    <row r="417" spans="2:4" x14ac:dyDescent="0.2">
      <c r="B417" s="44" t="s">
        <v>396</v>
      </c>
      <c r="C417" s="44" t="s">
        <v>20</v>
      </c>
    </row>
    <row r="418" spans="2:4" x14ac:dyDescent="0.2">
      <c r="B418" s="44" t="s">
        <v>397</v>
      </c>
      <c r="C418" s="44" t="s">
        <v>20</v>
      </c>
    </row>
    <row r="419" spans="2:4" hidden="1" x14ac:dyDescent="0.2">
      <c r="B419" s="44" t="s">
        <v>398</v>
      </c>
      <c r="C419" s="44" t="s">
        <v>42</v>
      </c>
      <c r="D419" s="41">
        <v>8</v>
      </c>
    </row>
    <row r="420" spans="2:4" x14ac:dyDescent="0.2">
      <c r="B420" s="44" t="s">
        <v>399</v>
      </c>
      <c r="C420" s="44" t="s">
        <v>24</v>
      </c>
    </row>
    <row r="421" spans="2:4" ht="22.5" x14ac:dyDescent="0.2">
      <c r="B421" s="50" t="s">
        <v>400</v>
      </c>
      <c r="C421" s="50" t="s">
        <v>18</v>
      </c>
    </row>
    <row r="422" spans="2:4" ht="22.5" x14ac:dyDescent="0.2">
      <c r="B422" s="44" t="s">
        <v>401</v>
      </c>
      <c r="C422" s="44" t="s">
        <v>18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86331-6E50-4767-9FFA-704A2338F953}">
  <dimension ref="B1:Q95"/>
  <sheetViews>
    <sheetView topLeftCell="G1" zoomScale="90" zoomScaleNormal="90" workbookViewId="0">
      <selection activeCell="O5" sqref="O5:Q9"/>
    </sheetView>
  </sheetViews>
  <sheetFormatPr defaultColWidth="8.85546875" defaultRowHeight="15" outlineLevelRow="1" x14ac:dyDescent="0.25"/>
  <cols>
    <col min="1" max="1" width="15.28515625" style="9" customWidth="1"/>
    <col min="2" max="2" width="37.7109375" style="9" customWidth="1"/>
    <col min="3" max="3" width="35.42578125" style="9" customWidth="1"/>
    <col min="4" max="4" width="28.28515625" style="9" customWidth="1"/>
    <col min="5" max="5" width="18.140625" style="23" customWidth="1"/>
    <col min="6" max="6" width="18.140625" style="24" customWidth="1"/>
    <col min="7" max="8" width="18.140625" style="23" customWidth="1"/>
    <col min="9" max="9" width="28.85546875" style="23" customWidth="1"/>
    <col min="10" max="10" width="28.85546875" style="25" customWidth="1"/>
    <col min="11" max="11" width="18.140625" style="25" customWidth="1"/>
    <col min="12" max="12" width="8.85546875" style="9"/>
    <col min="13" max="13" width="7.7109375" style="9" customWidth="1"/>
    <col min="14" max="15" width="8.85546875" style="9"/>
    <col min="16" max="16" width="11" style="9" customWidth="1"/>
    <col min="17" max="16384" width="8.85546875" style="9"/>
  </cols>
  <sheetData>
    <row r="1" spans="2:17" ht="15.75" thickBot="1" x14ac:dyDescent="0.3">
      <c r="H1" s="85" t="s">
        <v>414</v>
      </c>
      <c r="I1" s="85">
        <v>3</v>
      </c>
      <c r="K1" s="84">
        <f>K93/K94</f>
        <v>0.93333333333333335</v>
      </c>
      <c r="L1" s="86">
        <f>L93/L94</f>
        <v>0.66666666666666663</v>
      </c>
      <c r="M1" s="76">
        <f>M93/M94</f>
        <v>0.6</v>
      </c>
    </row>
    <row r="2" spans="2:17" x14ac:dyDescent="0.25">
      <c r="H2" s="52"/>
      <c r="I2" s="52"/>
      <c r="J2" s="53"/>
      <c r="K2" s="54"/>
    </row>
    <row r="3" spans="2:17" ht="31.5" x14ac:dyDescent="0.25">
      <c r="B3" s="2" t="s">
        <v>405</v>
      </c>
      <c r="C3" s="2" t="s">
        <v>0</v>
      </c>
      <c r="D3" s="2" t="s">
        <v>1</v>
      </c>
      <c r="E3" s="3" t="s">
        <v>2</v>
      </c>
      <c r="F3" s="4" t="s">
        <v>3</v>
      </c>
      <c r="G3" s="5" t="s">
        <v>4</v>
      </c>
      <c r="H3" s="6" t="s">
        <v>5</v>
      </c>
      <c r="I3" s="7" t="s">
        <v>6</v>
      </c>
      <c r="J3" s="8" t="s">
        <v>7</v>
      </c>
      <c r="K3" s="8" t="s">
        <v>413</v>
      </c>
      <c r="L3" s="8" t="s">
        <v>411</v>
      </c>
      <c r="M3" s="8" t="s">
        <v>412</v>
      </c>
    </row>
    <row r="4" spans="2:17" ht="15.75" thickBot="1" x14ac:dyDescent="0.3">
      <c r="B4" s="10" t="s">
        <v>406</v>
      </c>
      <c r="C4" s="10"/>
      <c r="D4" s="11">
        <v>1</v>
      </c>
      <c r="E4" s="11">
        <v>5</v>
      </c>
      <c r="F4" s="12">
        <v>45830</v>
      </c>
      <c r="G4" s="13">
        <v>4</v>
      </c>
      <c r="H4" s="12">
        <v>45834</v>
      </c>
      <c r="I4" s="14">
        <f>H4-F4-1</f>
        <v>3</v>
      </c>
      <c r="J4" s="15">
        <f>G4/E4</f>
        <v>0.8</v>
      </c>
      <c r="K4" s="16" t="b">
        <f>I4&lt;=$I$1</f>
        <v>1</v>
      </c>
      <c r="L4" s="17" t="b">
        <f>G4=E4</f>
        <v>0</v>
      </c>
      <c r="M4" s="75" t="b">
        <f>AND(K4,L4)</f>
        <v>0</v>
      </c>
    </row>
    <row r="5" spans="2:17" x14ac:dyDescent="0.25">
      <c r="B5" s="10"/>
      <c r="C5" s="10"/>
      <c r="D5" s="11">
        <v>2</v>
      </c>
      <c r="E5" s="11">
        <v>5</v>
      </c>
      <c r="F5" s="12">
        <v>45831</v>
      </c>
      <c r="G5" s="13">
        <v>5</v>
      </c>
      <c r="H5" s="12">
        <v>45835</v>
      </c>
      <c r="I5" s="14">
        <f t="shared" ref="I5:I18" si="0">H5-F5-1</f>
        <v>3</v>
      </c>
      <c r="J5" s="15">
        <f t="shared" ref="J5:J18" si="1">G5/E5</f>
        <v>1</v>
      </c>
      <c r="K5" s="16" t="b">
        <f t="shared" ref="K5:K6" si="2">I5&lt;=$I$1</f>
        <v>1</v>
      </c>
      <c r="L5" s="17" t="b">
        <f t="shared" ref="L5:L18" si="3">G5=E5</f>
        <v>1</v>
      </c>
      <c r="M5" s="75" t="b">
        <f t="shared" ref="M5:M18" si="4">AND(K5,L5)</f>
        <v>1</v>
      </c>
      <c r="O5" s="91" t="str">
        <f>IF($M$1=100%,"Yes","No")</f>
        <v>No</v>
      </c>
      <c r="P5" s="92">
        <v>1</v>
      </c>
      <c r="Q5" s="88" t="s">
        <v>674</v>
      </c>
    </row>
    <row r="6" spans="2:17" x14ac:dyDescent="0.25">
      <c r="B6" s="10"/>
      <c r="C6" s="10"/>
      <c r="D6" s="11">
        <v>3</v>
      </c>
      <c r="E6" s="11">
        <v>5</v>
      </c>
      <c r="F6" s="12">
        <v>45832</v>
      </c>
      <c r="G6" s="13">
        <v>4</v>
      </c>
      <c r="H6" s="12">
        <v>45836</v>
      </c>
      <c r="I6" s="14">
        <f t="shared" si="0"/>
        <v>3</v>
      </c>
      <c r="J6" s="15">
        <f t="shared" si="1"/>
        <v>0.8</v>
      </c>
      <c r="K6" s="16" t="b">
        <f t="shared" si="2"/>
        <v>1</v>
      </c>
      <c r="L6" s="17" t="b">
        <f t="shared" si="3"/>
        <v>0</v>
      </c>
      <c r="M6" s="75" t="b">
        <f t="shared" si="4"/>
        <v>0</v>
      </c>
      <c r="O6" s="93" t="str">
        <f>IF(AND($M$1&gt;95%,$M$1&lt;99.99999%),"Yes","No")</f>
        <v>No</v>
      </c>
      <c r="P6" s="87" t="s">
        <v>675</v>
      </c>
      <c r="Q6" s="89" t="s">
        <v>676</v>
      </c>
    </row>
    <row r="7" spans="2:17" x14ac:dyDescent="0.25">
      <c r="B7" s="10" t="s">
        <v>407</v>
      </c>
      <c r="C7" s="10"/>
      <c r="D7" s="11">
        <v>2</v>
      </c>
      <c r="E7" s="11">
        <v>10</v>
      </c>
      <c r="F7" s="12">
        <v>45859</v>
      </c>
      <c r="G7" s="13">
        <f>E7</f>
        <v>10</v>
      </c>
      <c r="H7" s="12">
        <v>45861</v>
      </c>
      <c r="I7" s="14">
        <f t="shared" si="0"/>
        <v>1</v>
      </c>
      <c r="J7" s="15">
        <f t="shared" si="1"/>
        <v>1</v>
      </c>
      <c r="K7" s="16" t="b">
        <f>I7&lt;=$I$1</f>
        <v>1</v>
      </c>
      <c r="L7" s="17" t="b">
        <f t="shared" si="3"/>
        <v>1</v>
      </c>
      <c r="M7" s="75" t="b">
        <f t="shared" si="4"/>
        <v>1</v>
      </c>
      <c r="O7" s="93" t="str">
        <f>IF(AND($M$1&gt;90%,$M$1&lt;95%),"Yes","No")</f>
        <v>No</v>
      </c>
      <c r="P7" s="87" t="s">
        <v>677</v>
      </c>
      <c r="Q7" s="89" t="s">
        <v>678</v>
      </c>
    </row>
    <row r="8" spans="2:17" x14ac:dyDescent="0.25">
      <c r="B8" s="10"/>
      <c r="C8" s="10"/>
      <c r="D8" s="11">
        <v>1</v>
      </c>
      <c r="E8" s="11">
        <v>3</v>
      </c>
      <c r="F8" s="12">
        <v>45859</v>
      </c>
      <c r="G8" s="13">
        <f>2</f>
        <v>2</v>
      </c>
      <c r="H8" s="12">
        <v>45861</v>
      </c>
      <c r="I8" s="14">
        <f t="shared" si="0"/>
        <v>1</v>
      </c>
      <c r="J8" s="15">
        <f t="shared" si="1"/>
        <v>0.66666666666666663</v>
      </c>
      <c r="K8" s="16" t="b">
        <f t="shared" ref="K8:K18" si="5">I8&lt;=$I$1</f>
        <v>1</v>
      </c>
      <c r="L8" s="17" t="b">
        <f t="shared" si="3"/>
        <v>0</v>
      </c>
      <c r="M8" s="75" t="b">
        <f t="shared" si="4"/>
        <v>0</v>
      </c>
      <c r="O8" s="93" t="str">
        <f>IF(AND($M$1&gt;85%,$M$1&lt;90%),"Yes","No")</f>
        <v>No</v>
      </c>
      <c r="P8" s="87" t="s">
        <v>679</v>
      </c>
      <c r="Q8" s="89" t="s">
        <v>680</v>
      </c>
    </row>
    <row r="9" spans="2:17" ht="15.75" thickBot="1" x14ac:dyDescent="0.3">
      <c r="B9" s="10" t="s">
        <v>408</v>
      </c>
      <c r="C9" s="10"/>
      <c r="D9" s="11">
        <v>3</v>
      </c>
      <c r="E9" s="11">
        <v>4</v>
      </c>
      <c r="F9" s="12">
        <v>45892</v>
      </c>
      <c r="G9" s="13">
        <f>4</f>
        <v>4</v>
      </c>
      <c r="H9" s="12">
        <v>45894</v>
      </c>
      <c r="I9" s="14">
        <f t="shared" si="0"/>
        <v>1</v>
      </c>
      <c r="J9" s="15">
        <f t="shared" si="1"/>
        <v>1</v>
      </c>
      <c r="K9" s="16" t="b">
        <f t="shared" si="5"/>
        <v>1</v>
      </c>
      <c r="L9" s="17" t="b">
        <f t="shared" si="3"/>
        <v>1</v>
      </c>
      <c r="M9" s="75" t="b">
        <f t="shared" si="4"/>
        <v>1</v>
      </c>
      <c r="O9" s="94" t="str">
        <f>IF($M$1&lt;85%,"Yes","No")</f>
        <v>Yes</v>
      </c>
      <c r="P9" s="95" t="s">
        <v>681</v>
      </c>
      <c r="Q9" s="90" t="s">
        <v>682</v>
      </c>
    </row>
    <row r="10" spans="2:17" x14ac:dyDescent="0.25">
      <c r="B10" s="10"/>
      <c r="C10" s="10"/>
      <c r="D10" s="11">
        <v>4</v>
      </c>
      <c r="E10" s="11">
        <v>5</v>
      </c>
      <c r="F10" s="12">
        <v>45894</v>
      </c>
      <c r="G10" s="13">
        <v>5</v>
      </c>
      <c r="H10" s="12">
        <v>45896</v>
      </c>
      <c r="I10" s="14">
        <f t="shared" si="0"/>
        <v>1</v>
      </c>
      <c r="J10" s="15">
        <f t="shared" si="1"/>
        <v>1</v>
      </c>
      <c r="K10" s="16" t="b">
        <f t="shared" si="5"/>
        <v>1</v>
      </c>
      <c r="L10" s="17" t="b">
        <f t="shared" si="3"/>
        <v>1</v>
      </c>
      <c r="M10" s="75" t="b">
        <f t="shared" si="4"/>
        <v>1</v>
      </c>
    </row>
    <row r="11" spans="2:17" x14ac:dyDescent="0.25">
      <c r="C11" s="10"/>
      <c r="D11" s="11">
        <v>3</v>
      </c>
      <c r="E11" s="11">
        <v>6</v>
      </c>
      <c r="F11" s="12">
        <v>45895</v>
      </c>
      <c r="G11" s="13">
        <v>6</v>
      </c>
      <c r="H11" s="12">
        <v>45897</v>
      </c>
      <c r="I11" s="14">
        <f t="shared" si="0"/>
        <v>1</v>
      </c>
      <c r="J11" s="15">
        <f t="shared" si="1"/>
        <v>1</v>
      </c>
      <c r="K11" s="16" t="b">
        <f t="shared" si="5"/>
        <v>1</v>
      </c>
      <c r="L11" s="17" t="b">
        <f t="shared" si="3"/>
        <v>1</v>
      </c>
      <c r="M11" s="75" t="b">
        <f t="shared" si="4"/>
        <v>1</v>
      </c>
    </row>
    <row r="12" spans="2:17" x14ac:dyDescent="0.25">
      <c r="B12" s="10" t="s">
        <v>409</v>
      </c>
      <c r="C12" s="10"/>
      <c r="D12" s="11">
        <v>2</v>
      </c>
      <c r="E12" s="11">
        <v>8</v>
      </c>
      <c r="F12" s="12">
        <v>45926</v>
      </c>
      <c r="G12" s="13">
        <v>7</v>
      </c>
      <c r="H12" s="12">
        <v>45928</v>
      </c>
      <c r="I12" s="14">
        <f t="shared" si="0"/>
        <v>1</v>
      </c>
      <c r="J12" s="15">
        <f t="shared" si="1"/>
        <v>0.875</v>
      </c>
      <c r="K12" s="16" t="b">
        <f t="shared" si="5"/>
        <v>1</v>
      </c>
      <c r="L12" s="17" t="b">
        <f t="shared" si="3"/>
        <v>0</v>
      </c>
      <c r="M12" s="75" t="b">
        <f t="shared" si="4"/>
        <v>0</v>
      </c>
    </row>
    <row r="13" spans="2:17" x14ac:dyDescent="0.25">
      <c r="B13" s="10"/>
      <c r="C13" s="10"/>
      <c r="D13" s="11">
        <v>2</v>
      </c>
      <c r="E13" s="11">
        <v>8</v>
      </c>
      <c r="F13" s="12">
        <v>45927</v>
      </c>
      <c r="G13" s="13">
        <v>7</v>
      </c>
      <c r="H13" s="12">
        <v>45929</v>
      </c>
      <c r="I13" s="14">
        <f t="shared" si="0"/>
        <v>1</v>
      </c>
      <c r="J13" s="15">
        <f t="shared" si="1"/>
        <v>0.875</v>
      </c>
      <c r="K13" s="16" t="b">
        <f t="shared" si="5"/>
        <v>1</v>
      </c>
      <c r="L13" s="17" t="b">
        <f t="shared" si="3"/>
        <v>0</v>
      </c>
      <c r="M13" s="75" t="b">
        <f t="shared" si="4"/>
        <v>0</v>
      </c>
    </row>
    <row r="14" spans="2:17" x14ac:dyDescent="0.25">
      <c r="B14" s="10"/>
      <c r="C14" s="10"/>
      <c r="D14" s="11">
        <v>4</v>
      </c>
      <c r="E14" s="11">
        <v>7</v>
      </c>
      <c r="F14" s="12">
        <v>45928</v>
      </c>
      <c r="G14" s="13">
        <v>7</v>
      </c>
      <c r="H14" s="12">
        <v>45930</v>
      </c>
      <c r="I14" s="14">
        <f t="shared" si="0"/>
        <v>1</v>
      </c>
      <c r="J14" s="15">
        <f t="shared" si="1"/>
        <v>1</v>
      </c>
      <c r="K14" s="16" t="b">
        <f t="shared" si="5"/>
        <v>1</v>
      </c>
      <c r="L14" s="17" t="b">
        <f t="shared" si="3"/>
        <v>1</v>
      </c>
      <c r="M14" s="75" t="b">
        <f t="shared" si="4"/>
        <v>1</v>
      </c>
    </row>
    <row r="15" spans="2:17" x14ac:dyDescent="0.25">
      <c r="B15" s="10" t="s">
        <v>410</v>
      </c>
      <c r="C15" s="10"/>
      <c r="D15" s="11">
        <v>1</v>
      </c>
      <c r="E15" s="11">
        <v>6</v>
      </c>
      <c r="F15" s="12">
        <v>45959</v>
      </c>
      <c r="G15" s="13">
        <v>6</v>
      </c>
      <c r="H15" s="12">
        <v>45961</v>
      </c>
      <c r="I15" s="14">
        <f t="shared" si="0"/>
        <v>1</v>
      </c>
      <c r="J15" s="15">
        <f t="shared" si="1"/>
        <v>1</v>
      </c>
      <c r="K15" s="16" t="b">
        <f t="shared" si="5"/>
        <v>1</v>
      </c>
      <c r="L15" s="17" t="b">
        <f t="shared" si="3"/>
        <v>1</v>
      </c>
      <c r="M15" s="75" t="b">
        <f t="shared" si="4"/>
        <v>1</v>
      </c>
    </row>
    <row r="16" spans="2:17" x14ac:dyDescent="0.25">
      <c r="B16" s="10"/>
      <c r="C16" s="10"/>
      <c r="D16" s="11">
        <v>2</v>
      </c>
      <c r="E16" s="11">
        <v>6</v>
      </c>
      <c r="F16" s="12">
        <v>45960</v>
      </c>
      <c r="G16" s="13">
        <v>6</v>
      </c>
      <c r="H16" s="12">
        <v>45962</v>
      </c>
      <c r="I16" s="14">
        <f t="shared" si="0"/>
        <v>1</v>
      </c>
      <c r="J16" s="15">
        <f t="shared" si="1"/>
        <v>1</v>
      </c>
      <c r="K16" s="16" t="b">
        <f t="shared" si="5"/>
        <v>1</v>
      </c>
      <c r="L16" s="17" t="b">
        <f t="shared" si="3"/>
        <v>1</v>
      </c>
      <c r="M16" s="75" t="b">
        <f t="shared" si="4"/>
        <v>1</v>
      </c>
    </row>
    <row r="17" spans="2:13" x14ac:dyDescent="0.25">
      <c r="B17" s="10"/>
      <c r="C17" s="10"/>
      <c r="D17" s="11">
        <v>4</v>
      </c>
      <c r="E17" s="11">
        <v>5</v>
      </c>
      <c r="F17" s="12">
        <v>45961</v>
      </c>
      <c r="G17" s="13">
        <v>5</v>
      </c>
      <c r="H17" s="12">
        <v>45963</v>
      </c>
      <c r="I17" s="14">
        <f t="shared" si="0"/>
        <v>1</v>
      </c>
      <c r="J17" s="15">
        <f t="shared" si="1"/>
        <v>1</v>
      </c>
      <c r="K17" s="16" t="b">
        <f t="shared" si="5"/>
        <v>1</v>
      </c>
      <c r="L17" s="17" t="b">
        <f t="shared" si="3"/>
        <v>1</v>
      </c>
      <c r="M17" s="75" t="b">
        <f t="shared" si="4"/>
        <v>1</v>
      </c>
    </row>
    <row r="18" spans="2:13" x14ac:dyDescent="0.25">
      <c r="B18" s="10" t="s">
        <v>415</v>
      </c>
      <c r="C18" s="10"/>
      <c r="D18" s="11">
        <v>4</v>
      </c>
      <c r="E18" s="11">
        <v>5</v>
      </c>
      <c r="F18" s="12">
        <v>45963</v>
      </c>
      <c r="G18" s="13">
        <v>5</v>
      </c>
      <c r="H18" s="12">
        <v>45972</v>
      </c>
      <c r="I18" s="14">
        <f t="shared" si="0"/>
        <v>8</v>
      </c>
      <c r="J18" s="15">
        <f t="shared" si="1"/>
        <v>1</v>
      </c>
      <c r="K18" s="16" t="b">
        <f t="shared" si="5"/>
        <v>0</v>
      </c>
      <c r="L18" s="17" t="b">
        <f t="shared" si="3"/>
        <v>1</v>
      </c>
      <c r="M18" s="75" t="b">
        <f t="shared" si="4"/>
        <v>0</v>
      </c>
    </row>
    <row r="19" spans="2:13" x14ac:dyDescent="0.25">
      <c r="B19" s="10"/>
      <c r="C19" s="10"/>
      <c r="D19" s="11"/>
      <c r="E19" s="11"/>
      <c r="F19" s="12"/>
      <c r="G19" s="13"/>
      <c r="H19" s="11"/>
      <c r="I19" s="14"/>
      <c r="J19" s="15"/>
      <c r="K19" s="16"/>
      <c r="L19" s="17"/>
      <c r="M19" s="74"/>
    </row>
    <row r="20" spans="2:13" x14ac:dyDescent="0.25">
      <c r="B20" s="17"/>
      <c r="C20" s="17"/>
      <c r="D20" s="17"/>
      <c r="E20" s="18"/>
      <c r="F20" s="12"/>
      <c r="G20" s="13"/>
      <c r="H20" s="18"/>
      <c r="I20" s="14"/>
      <c r="J20" s="15"/>
      <c r="K20" s="16"/>
      <c r="L20" s="17"/>
      <c r="M20" s="17"/>
    </row>
    <row r="21" spans="2:13" hidden="1" outlineLevel="1" x14ac:dyDescent="0.25">
      <c r="B21" s="17"/>
      <c r="C21" s="17"/>
      <c r="D21" s="17"/>
      <c r="E21" s="18"/>
      <c r="F21" s="19"/>
      <c r="G21" s="18"/>
      <c r="H21" s="18"/>
      <c r="I21" s="20"/>
      <c r="J21" s="21"/>
      <c r="K21" s="22"/>
    </row>
    <row r="22" spans="2:13" hidden="1" outlineLevel="1" x14ac:dyDescent="0.25">
      <c r="B22" s="17"/>
      <c r="C22" s="17"/>
      <c r="D22" s="17"/>
      <c r="E22" s="18"/>
      <c r="F22" s="19"/>
      <c r="G22" s="18"/>
      <c r="H22" s="18"/>
      <c r="I22" s="20"/>
      <c r="J22" s="21"/>
      <c r="K22" s="22"/>
    </row>
    <row r="23" spans="2:13" hidden="1" outlineLevel="1" x14ac:dyDescent="0.25">
      <c r="B23" s="17"/>
      <c r="C23" s="17"/>
      <c r="D23" s="17"/>
      <c r="E23" s="18"/>
      <c r="F23" s="19"/>
      <c r="G23" s="18"/>
      <c r="H23" s="18"/>
      <c r="I23" s="20"/>
      <c r="J23" s="21"/>
      <c r="K23" s="22"/>
    </row>
    <row r="24" spans="2:13" hidden="1" outlineLevel="1" x14ac:dyDescent="0.25">
      <c r="B24" s="17"/>
      <c r="C24" s="17"/>
      <c r="D24" s="17"/>
      <c r="E24" s="18"/>
      <c r="F24" s="19"/>
      <c r="G24" s="18"/>
      <c r="H24" s="18"/>
      <c r="I24" s="20"/>
      <c r="J24" s="21"/>
      <c r="K24" s="22"/>
    </row>
    <row r="25" spans="2:13" hidden="1" outlineLevel="1" x14ac:dyDescent="0.25">
      <c r="B25" s="17"/>
      <c r="C25" s="17"/>
      <c r="D25" s="17"/>
      <c r="E25" s="18"/>
      <c r="F25" s="19"/>
      <c r="G25" s="18"/>
      <c r="H25" s="18"/>
      <c r="I25" s="20"/>
      <c r="J25" s="21"/>
      <c r="K25" s="22"/>
    </row>
    <row r="26" spans="2:13" hidden="1" outlineLevel="1" x14ac:dyDescent="0.25">
      <c r="B26" s="17"/>
      <c r="C26" s="17"/>
      <c r="D26" s="17"/>
      <c r="E26" s="18"/>
      <c r="F26" s="19"/>
      <c r="G26" s="18"/>
      <c r="H26" s="18"/>
      <c r="I26" s="20"/>
      <c r="J26" s="21"/>
      <c r="K26" s="22"/>
    </row>
    <row r="27" spans="2:13" hidden="1" outlineLevel="1" x14ac:dyDescent="0.25">
      <c r="B27" s="17"/>
      <c r="C27" s="17"/>
      <c r="D27" s="17"/>
      <c r="E27" s="18"/>
      <c r="F27" s="19"/>
      <c r="G27" s="18"/>
      <c r="H27" s="18"/>
      <c r="I27" s="20"/>
      <c r="J27" s="21"/>
      <c r="K27" s="22"/>
    </row>
    <row r="28" spans="2:13" hidden="1" outlineLevel="1" x14ac:dyDescent="0.25">
      <c r="B28" s="17"/>
      <c r="C28" s="17"/>
      <c r="D28" s="17"/>
      <c r="E28" s="18"/>
      <c r="F28" s="19"/>
      <c r="G28" s="18"/>
      <c r="H28" s="18"/>
      <c r="I28" s="20"/>
      <c r="J28" s="21"/>
      <c r="K28" s="22"/>
    </row>
    <row r="29" spans="2:13" hidden="1" outlineLevel="1" x14ac:dyDescent="0.25">
      <c r="B29" s="17"/>
      <c r="C29" s="17"/>
      <c r="D29" s="17"/>
      <c r="E29" s="18"/>
      <c r="F29" s="19"/>
      <c r="G29" s="18"/>
      <c r="H29" s="18"/>
      <c r="I29" s="20"/>
      <c r="J29" s="21"/>
      <c r="K29" s="22"/>
    </row>
    <row r="30" spans="2:13" hidden="1" outlineLevel="1" x14ac:dyDescent="0.25">
      <c r="B30" s="17"/>
      <c r="C30" s="17"/>
      <c r="D30" s="17"/>
      <c r="E30" s="18"/>
      <c r="F30" s="19"/>
      <c r="G30" s="18"/>
      <c r="H30" s="18"/>
      <c r="I30" s="20"/>
      <c r="J30" s="21"/>
      <c r="K30" s="22"/>
    </row>
    <row r="31" spans="2:13" hidden="1" outlineLevel="1" x14ac:dyDescent="0.25">
      <c r="B31" s="17"/>
      <c r="C31" s="17"/>
      <c r="D31" s="17"/>
      <c r="E31" s="18"/>
      <c r="F31" s="19"/>
      <c r="G31" s="18"/>
      <c r="H31" s="18"/>
      <c r="I31" s="20"/>
      <c r="J31" s="21"/>
      <c r="K31" s="22"/>
    </row>
    <row r="32" spans="2:13" hidden="1" outlineLevel="1" x14ac:dyDescent="0.25">
      <c r="B32" s="17"/>
      <c r="C32" s="17"/>
      <c r="D32" s="17"/>
      <c r="E32" s="18"/>
      <c r="F32" s="19"/>
      <c r="G32" s="18"/>
      <c r="H32" s="18"/>
      <c r="I32" s="20"/>
      <c r="J32" s="21"/>
      <c r="K32" s="22"/>
    </row>
    <row r="33" spans="2:11" hidden="1" outlineLevel="1" x14ac:dyDescent="0.25">
      <c r="B33" s="17"/>
      <c r="C33" s="17"/>
      <c r="D33" s="17"/>
      <c r="E33" s="18"/>
      <c r="F33" s="19"/>
      <c r="G33" s="18"/>
      <c r="H33" s="18"/>
      <c r="I33" s="20"/>
      <c r="J33" s="21"/>
      <c r="K33" s="22"/>
    </row>
    <row r="34" spans="2:11" hidden="1" outlineLevel="1" x14ac:dyDescent="0.25">
      <c r="B34" s="17"/>
      <c r="C34" s="17"/>
      <c r="D34" s="17"/>
      <c r="E34" s="18"/>
      <c r="F34" s="19"/>
      <c r="G34" s="18"/>
      <c r="H34" s="18"/>
      <c r="I34" s="20"/>
      <c r="J34" s="21"/>
      <c r="K34" s="22"/>
    </row>
    <row r="35" spans="2:11" hidden="1" outlineLevel="1" x14ac:dyDescent="0.25">
      <c r="B35" s="17"/>
      <c r="C35" s="17"/>
      <c r="D35" s="17"/>
      <c r="E35" s="18"/>
      <c r="F35" s="19"/>
      <c r="G35" s="18"/>
      <c r="H35" s="18"/>
      <c r="I35" s="20"/>
      <c r="J35" s="21"/>
      <c r="K35" s="22"/>
    </row>
    <row r="36" spans="2:11" hidden="1" outlineLevel="1" x14ac:dyDescent="0.25">
      <c r="B36" s="17"/>
      <c r="C36" s="17"/>
      <c r="D36" s="17"/>
      <c r="E36" s="18"/>
      <c r="F36" s="19"/>
      <c r="G36" s="18"/>
      <c r="H36" s="18"/>
      <c r="I36" s="20"/>
      <c r="J36" s="21"/>
      <c r="K36" s="22"/>
    </row>
    <row r="37" spans="2:11" hidden="1" outlineLevel="1" x14ac:dyDescent="0.25">
      <c r="B37" s="17"/>
      <c r="C37" s="17"/>
      <c r="D37" s="17"/>
      <c r="E37" s="18"/>
      <c r="F37" s="19"/>
      <c r="G37" s="18"/>
      <c r="H37" s="18"/>
      <c r="I37" s="20"/>
      <c r="J37" s="21"/>
      <c r="K37" s="22"/>
    </row>
    <row r="38" spans="2:11" hidden="1" outlineLevel="1" x14ac:dyDescent="0.25">
      <c r="B38" s="17"/>
      <c r="C38" s="17"/>
      <c r="D38" s="17"/>
      <c r="E38" s="18"/>
      <c r="F38" s="19"/>
      <c r="G38" s="18"/>
      <c r="H38" s="18"/>
      <c r="I38" s="20"/>
      <c r="J38" s="21"/>
      <c r="K38" s="22"/>
    </row>
    <row r="39" spans="2:11" hidden="1" outlineLevel="1" x14ac:dyDescent="0.25">
      <c r="B39" s="17"/>
      <c r="C39" s="17"/>
      <c r="D39" s="17"/>
      <c r="E39" s="18"/>
      <c r="F39" s="19"/>
      <c r="G39" s="18"/>
      <c r="H39" s="18"/>
      <c r="I39" s="20"/>
      <c r="J39" s="21"/>
      <c r="K39" s="22"/>
    </row>
    <row r="40" spans="2:11" hidden="1" outlineLevel="1" x14ac:dyDescent="0.25">
      <c r="B40" s="17"/>
      <c r="C40" s="17"/>
      <c r="D40" s="17"/>
      <c r="E40" s="18"/>
      <c r="F40" s="19"/>
      <c r="G40" s="18"/>
      <c r="H40" s="18"/>
      <c r="I40" s="20"/>
      <c r="J40" s="21"/>
      <c r="K40" s="22"/>
    </row>
    <row r="41" spans="2:11" hidden="1" outlineLevel="1" x14ac:dyDescent="0.25">
      <c r="B41" s="17"/>
      <c r="C41" s="17"/>
      <c r="D41" s="17"/>
      <c r="E41" s="18"/>
      <c r="F41" s="19"/>
      <c r="G41" s="18"/>
      <c r="H41" s="18"/>
      <c r="I41" s="20"/>
      <c r="J41" s="21"/>
      <c r="K41" s="22"/>
    </row>
    <row r="42" spans="2:11" hidden="1" outlineLevel="1" x14ac:dyDescent="0.25">
      <c r="B42" s="17"/>
      <c r="C42" s="17"/>
      <c r="D42" s="17"/>
      <c r="E42" s="18"/>
      <c r="F42" s="19"/>
      <c r="G42" s="18"/>
      <c r="H42" s="18"/>
      <c r="I42" s="20"/>
      <c r="J42" s="21"/>
      <c r="K42" s="22"/>
    </row>
    <row r="43" spans="2:11" hidden="1" outlineLevel="1" x14ac:dyDescent="0.25">
      <c r="B43" s="17"/>
      <c r="C43" s="17"/>
      <c r="D43" s="17"/>
      <c r="E43" s="18"/>
      <c r="F43" s="19"/>
      <c r="G43" s="18"/>
      <c r="H43" s="18"/>
      <c r="I43" s="20"/>
      <c r="J43" s="21"/>
      <c r="K43" s="22"/>
    </row>
    <row r="44" spans="2:11" hidden="1" outlineLevel="1" x14ac:dyDescent="0.25">
      <c r="B44" s="17"/>
      <c r="C44" s="17"/>
      <c r="D44" s="17"/>
      <c r="E44" s="18"/>
      <c r="F44" s="19"/>
      <c r="G44" s="18"/>
      <c r="H44" s="18"/>
      <c r="I44" s="20"/>
      <c r="J44" s="21"/>
      <c r="K44" s="22"/>
    </row>
    <row r="45" spans="2:11" hidden="1" outlineLevel="1" x14ac:dyDescent="0.25">
      <c r="B45" s="17"/>
      <c r="C45" s="17"/>
      <c r="D45" s="17"/>
      <c r="E45" s="18"/>
      <c r="F45" s="19"/>
      <c r="G45" s="18"/>
      <c r="H45" s="18"/>
      <c r="I45" s="20"/>
      <c r="J45" s="21"/>
      <c r="K45" s="22"/>
    </row>
    <row r="46" spans="2:11" hidden="1" outlineLevel="1" x14ac:dyDescent="0.25">
      <c r="B46" s="17"/>
      <c r="C46" s="17"/>
      <c r="D46" s="17"/>
      <c r="E46" s="18"/>
      <c r="F46" s="19"/>
      <c r="G46" s="18"/>
      <c r="H46" s="18"/>
      <c r="I46" s="20"/>
      <c r="J46" s="21"/>
      <c r="K46" s="22"/>
    </row>
    <row r="47" spans="2:11" hidden="1" outlineLevel="1" x14ac:dyDescent="0.25">
      <c r="B47" s="17"/>
      <c r="C47" s="17"/>
      <c r="D47" s="17"/>
      <c r="E47" s="18"/>
      <c r="F47" s="19"/>
      <c r="G47" s="18"/>
      <c r="H47" s="18"/>
      <c r="I47" s="20"/>
      <c r="J47" s="21"/>
      <c r="K47" s="22"/>
    </row>
    <row r="48" spans="2:11" hidden="1" outlineLevel="1" x14ac:dyDescent="0.25">
      <c r="B48" s="17"/>
      <c r="C48" s="17"/>
      <c r="D48" s="17"/>
      <c r="E48" s="18"/>
      <c r="F48" s="19"/>
      <c r="G48" s="18"/>
      <c r="H48" s="18"/>
      <c r="I48" s="20"/>
      <c r="J48" s="21"/>
      <c r="K48" s="22"/>
    </row>
    <row r="49" spans="2:11" hidden="1" outlineLevel="1" x14ac:dyDescent="0.25">
      <c r="B49" s="17"/>
      <c r="C49" s="17"/>
      <c r="D49" s="17"/>
      <c r="E49" s="18"/>
      <c r="F49" s="19"/>
      <c r="G49" s="18"/>
      <c r="H49" s="18"/>
      <c r="I49" s="20"/>
      <c r="J49" s="21"/>
      <c r="K49" s="22"/>
    </row>
    <row r="50" spans="2:11" hidden="1" outlineLevel="1" x14ac:dyDescent="0.25">
      <c r="B50" s="17"/>
      <c r="C50" s="17"/>
      <c r="D50" s="17"/>
      <c r="E50" s="18"/>
      <c r="F50" s="19"/>
      <c r="G50" s="18"/>
      <c r="H50" s="18"/>
      <c r="I50" s="20"/>
      <c r="J50" s="21"/>
      <c r="K50" s="22"/>
    </row>
    <row r="51" spans="2:11" hidden="1" outlineLevel="1" x14ac:dyDescent="0.25">
      <c r="B51" s="17"/>
      <c r="C51" s="17"/>
      <c r="D51" s="17"/>
      <c r="E51" s="18"/>
      <c r="F51" s="19"/>
      <c r="G51" s="18"/>
      <c r="H51" s="18"/>
      <c r="I51" s="20"/>
      <c r="J51" s="21"/>
      <c r="K51" s="22"/>
    </row>
    <row r="52" spans="2:11" hidden="1" outlineLevel="1" x14ac:dyDescent="0.25">
      <c r="B52" s="17"/>
      <c r="C52" s="17"/>
      <c r="D52" s="17"/>
      <c r="E52" s="18"/>
      <c r="F52" s="19"/>
      <c r="G52" s="18"/>
      <c r="H52" s="18"/>
      <c r="I52" s="20"/>
      <c r="J52" s="21"/>
      <c r="K52" s="22"/>
    </row>
    <row r="53" spans="2:11" hidden="1" outlineLevel="1" x14ac:dyDescent="0.25">
      <c r="B53" s="17"/>
      <c r="C53" s="17"/>
      <c r="D53" s="17"/>
      <c r="E53" s="18"/>
      <c r="F53" s="19"/>
      <c r="G53" s="18"/>
      <c r="H53" s="18"/>
      <c r="I53" s="20"/>
      <c r="J53" s="21"/>
      <c r="K53" s="22"/>
    </row>
    <row r="54" spans="2:11" hidden="1" outlineLevel="1" x14ac:dyDescent="0.25">
      <c r="B54" s="17"/>
      <c r="C54" s="17"/>
      <c r="D54" s="17"/>
      <c r="E54" s="18"/>
      <c r="F54" s="19"/>
      <c r="G54" s="18"/>
      <c r="H54" s="18"/>
      <c r="I54" s="20"/>
      <c r="J54" s="21"/>
      <c r="K54" s="22"/>
    </row>
    <row r="55" spans="2:11" hidden="1" outlineLevel="1" x14ac:dyDescent="0.25">
      <c r="B55" s="17"/>
      <c r="C55" s="17"/>
      <c r="D55" s="17"/>
      <c r="E55" s="18"/>
      <c r="F55" s="19"/>
      <c r="G55" s="18"/>
      <c r="H55" s="18"/>
      <c r="I55" s="20"/>
      <c r="J55" s="21"/>
      <c r="K55" s="22"/>
    </row>
    <row r="56" spans="2:11" hidden="1" outlineLevel="1" x14ac:dyDescent="0.25">
      <c r="B56" s="17"/>
      <c r="C56" s="17"/>
      <c r="D56" s="17"/>
      <c r="E56" s="18"/>
      <c r="F56" s="19"/>
      <c r="G56" s="18"/>
      <c r="H56" s="18"/>
      <c r="I56" s="20"/>
      <c r="J56" s="21"/>
      <c r="K56" s="22"/>
    </row>
    <row r="57" spans="2:11" hidden="1" outlineLevel="1" x14ac:dyDescent="0.25">
      <c r="B57" s="17"/>
      <c r="C57" s="17"/>
      <c r="D57" s="17"/>
      <c r="E57" s="18"/>
      <c r="F57" s="19"/>
      <c r="G57" s="18"/>
      <c r="H57" s="18"/>
      <c r="I57" s="20"/>
      <c r="J57" s="21"/>
      <c r="K57" s="22"/>
    </row>
    <row r="58" spans="2:11" hidden="1" outlineLevel="1" x14ac:dyDescent="0.25">
      <c r="B58" s="17"/>
      <c r="C58" s="17"/>
      <c r="D58" s="17"/>
      <c r="E58" s="18"/>
      <c r="F58" s="19"/>
      <c r="G58" s="18"/>
      <c r="H58" s="18"/>
      <c r="I58" s="20"/>
      <c r="J58" s="21"/>
      <c r="K58" s="22"/>
    </row>
    <row r="59" spans="2:11" hidden="1" outlineLevel="1" x14ac:dyDescent="0.25">
      <c r="B59" s="17"/>
      <c r="C59" s="17"/>
      <c r="D59" s="17"/>
      <c r="E59" s="18"/>
      <c r="F59" s="19"/>
      <c r="G59" s="18"/>
      <c r="H59" s="18"/>
      <c r="I59" s="20"/>
      <c r="J59" s="21"/>
      <c r="K59" s="22"/>
    </row>
    <row r="60" spans="2:11" hidden="1" outlineLevel="1" x14ac:dyDescent="0.25">
      <c r="B60" s="17"/>
      <c r="C60" s="17"/>
      <c r="D60" s="17"/>
      <c r="E60" s="18"/>
      <c r="F60" s="19"/>
      <c r="G60" s="18"/>
      <c r="H60" s="18"/>
      <c r="I60" s="20"/>
      <c r="J60" s="21"/>
      <c r="K60" s="22"/>
    </row>
    <row r="61" spans="2:11" hidden="1" outlineLevel="1" x14ac:dyDescent="0.25">
      <c r="B61" s="17"/>
      <c r="C61" s="17"/>
      <c r="D61" s="17"/>
      <c r="E61" s="18"/>
      <c r="F61" s="19"/>
      <c r="G61" s="18"/>
      <c r="H61" s="18"/>
      <c r="I61" s="20"/>
      <c r="J61" s="21"/>
      <c r="K61" s="22"/>
    </row>
    <row r="62" spans="2:11" hidden="1" outlineLevel="1" x14ac:dyDescent="0.25">
      <c r="B62" s="17"/>
      <c r="C62" s="17"/>
      <c r="D62" s="17"/>
      <c r="E62" s="18"/>
      <c r="F62" s="19"/>
      <c r="G62" s="18"/>
      <c r="H62" s="18"/>
      <c r="I62" s="20"/>
      <c r="J62" s="21"/>
      <c r="K62" s="22"/>
    </row>
    <row r="63" spans="2:11" hidden="1" outlineLevel="1" x14ac:dyDescent="0.25">
      <c r="B63" s="17"/>
      <c r="C63" s="17"/>
      <c r="D63" s="17"/>
      <c r="E63" s="18"/>
      <c r="F63" s="19"/>
      <c r="G63" s="18"/>
      <c r="H63" s="18"/>
      <c r="I63" s="20"/>
      <c r="J63" s="21"/>
      <c r="K63" s="22"/>
    </row>
    <row r="64" spans="2:11" hidden="1" outlineLevel="1" x14ac:dyDescent="0.25">
      <c r="B64" s="17"/>
      <c r="C64" s="17"/>
      <c r="D64" s="17"/>
      <c r="E64" s="18"/>
      <c r="F64" s="19"/>
      <c r="G64" s="18"/>
      <c r="H64" s="18"/>
      <c r="I64" s="20"/>
      <c r="J64" s="21"/>
      <c r="K64" s="22"/>
    </row>
    <row r="65" spans="2:11" hidden="1" outlineLevel="1" x14ac:dyDescent="0.25">
      <c r="B65" s="17"/>
      <c r="C65" s="17"/>
      <c r="D65" s="17"/>
      <c r="E65" s="18"/>
      <c r="F65" s="19"/>
      <c r="G65" s="18"/>
      <c r="H65" s="18"/>
      <c r="I65" s="20"/>
      <c r="J65" s="21"/>
      <c r="K65" s="22"/>
    </row>
    <row r="66" spans="2:11" hidden="1" outlineLevel="1" x14ac:dyDescent="0.25">
      <c r="B66" s="17"/>
      <c r="C66" s="17"/>
      <c r="D66" s="17"/>
      <c r="E66" s="18"/>
      <c r="F66" s="19"/>
      <c r="G66" s="18"/>
      <c r="H66" s="18"/>
      <c r="I66" s="20"/>
      <c r="J66" s="21"/>
      <c r="K66" s="22"/>
    </row>
    <row r="67" spans="2:11" hidden="1" outlineLevel="1" x14ac:dyDescent="0.25">
      <c r="B67" s="17"/>
      <c r="C67" s="17"/>
      <c r="D67" s="17"/>
      <c r="E67" s="18"/>
      <c r="F67" s="19"/>
      <c r="G67" s="18"/>
      <c r="H67" s="18"/>
      <c r="I67" s="20"/>
      <c r="J67" s="21"/>
      <c r="K67" s="22"/>
    </row>
    <row r="68" spans="2:11" hidden="1" outlineLevel="1" x14ac:dyDescent="0.25">
      <c r="B68" s="17"/>
      <c r="C68" s="17"/>
      <c r="D68" s="17"/>
      <c r="E68" s="18"/>
      <c r="F68" s="19"/>
      <c r="G68" s="18"/>
      <c r="H68" s="18"/>
      <c r="I68" s="20"/>
      <c r="J68" s="21"/>
      <c r="K68" s="22"/>
    </row>
    <row r="69" spans="2:11" hidden="1" outlineLevel="1" x14ac:dyDescent="0.25">
      <c r="B69" s="17"/>
      <c r="C69" s="17"/>
      <c r="D69" s="17"/>
      <c r="E69" s="18"/>
      <c r="F69" s="19"/>
      <c r="G69" s="18"/>
      <c r="H69" s="18"/>
      <c r="I69" s="20"/>
      <c r="J69" s="21"/>
      <c r="K69" s="22"/>
    </row>
    <row r="70" spans="2:11" hidden="1" outlineLevel="1" x14ac:dyDescent="0.25">
      <c r="B70" s="17"/>
      <c r="C70" s="17"/>
      <c r="D70" s="17"/>
      <c r="E70" s="18"/>
      <c r="F70" s="19"/>
      <c r="G70" s="18"/>
      <c r="H70" s="18"/>
      <c r="I70" s="20"/>
      <c r="J70" s="21"/>
      <c r="K70" s="22"/>
    </row>
    <row r="71" spans="2:11" hidden="1" outlineLevel="1" x14ac:dyDescent="0.25">
      <c r="B71" s="17"/>
      <c r="C71" s="17"/>
      <c r="D71" s="17"/>
      <c r="E71" s="18"/>
      <c r="F71" s="19"/>
      <c r="G71" s="18"/>
      <c r="H71" s="18"/>
      <c r="I71" s="20"/>
      <c r="J71" s="21"/>
      <c r="K71" s="22"/>
    </row>
    <row r="72" spans="2:11" hidden="1" outlineLevel="1" x14ac:dyDescent="0.25">
      <c r="B72" s="17"/>
      <c r="C72" s="17"/>
      <c r="D72" s="17"/>
      <c r="E72" s="18"/>
      <c r="F72" s="19"/>
      <c r="G72" s="18"/>
      <c r="H72" s="18"/>
      <c r="I72" s="20"/>
      <c r="J72" s="21"/>
      <c r="K72" s="22"/>
    </row>
    <row r="73" spans="2:11" hidden="1" outlineLevel="1" x14ac:dyDescent="0.25">
      <c r="B73" s="17"/>
      <c r="C73" s="17"/>
      <c r="D73" s="17"/>
      <c r="E73" s="18"/>
      <c r="F73" s="19"/>
      <c r="G73" s="18"/>
      <c r="H73" s="18"/>
      <c r="I73" s="20"/>
      <c r="J73" s="21"/>
      <c r="K73" s="22"/>
    </row>
    <row r="74" spans="2:11" hidden="1" outlineLevel="1" x14ac:dyDescent="0.25">
      <c r="B74" s="17"/>
      <c r="C74" s="17"/>
      <c r="D74" s="17"/>
      <c r="E74" s="18"/>
      <c r="F74" s="19"/>
      <c r="G74" s="18"/>
      <c r="H74" s="18"/>
      <c r="I74" s="20"/>
      <c r="J74" s="21"/>
      <c r="K74" s="22"/>
    </row>
    <row r="75" spans="2:11" hidden="1" outlineLevel="1" x14ac:dyDescent="0.25">
      <c r="B75" s="17"/>
      <c r="C75" s="17"/>
      <c r="D75" s="17"/>
      <c r="E75" s="18"/>
      <c r="F75" s="19"/>
      <c r="G75" s="18"/>
      <c r="H75" s="18"/>
      <c r="I75" s="20"/>
      <c r="J75" s="21"/>
      <c r="K75" s="22"/>
    </row>
    <row r="76" spans="2:11" hidden="1" outlineLevel="1" x14ac:dyDescent="0.25">
      <c r="B76" s="17"/>
      <c r="C76" s="17"/>
      <c r="D76" s="17"/>
      <c r="E76" s="18"/>
      <c r="F76" s="19"/>
      <c r="G76" s="18"/>
      <c r="H76" s="18"/>
      <c r="I76" s="20"/>
      <c r="J76" s="21"/>
      <c r="K76" s="22"/>
    </row>
    <row r="77" spans="2:11" hidden="1" outlineLevel="1" x14ac:dyDescent="0.25">
      <c r="B77" s="17"/>
      <c r="C77" s="17"/>
      <c r="D77" s="17"/>
      <c r="E77" s="18"/>
      <c r="F77" s="19"/>
      <c r="G77" s="18"/>
      <c r="H77" s="18"/>
      <c r="I77" s="20"/>
      <c r="J77" s="21"/>
      <c r="K77" s="22"/>
    </row>
    <row r="78" spans="2:11" hidden="1" outlineLevel="1" x14ac:dyDescent="0.25">
      <c r="B78" s="17"/>
      <c r="C78" s="17"/>
      <c r="D78" s="17"/>
      <c r="E78" s="18"/>
      <c r="F78" s="19"/>
      <c r="G78" s="18"/>
      <c r="H78" s="18"/>
      <c r="I78" s="20"/>
      <c r="J78" s="21"/>
      <c r="K78" s="22"/>
    </row>
    <row r="79" spans="2:11" hidden="1" outlineLevel="1" x14ac:dyDescent="0.25">
      <c r="B79" s="17"/>
      <c r="C79" s="17"/>
      <c r="D79" s="17"/>
      <c r="E79" s="18"/>
      <c r="F79" s="19"/>
      <c r="G79" s="18"/>
      <c r="H79" s="18"/>
      <c r="I79" s="20"/>
      <c r="J79" s="21"/>
      <c r="K79" s="22"/>
    </row>
    <row r="80" spans="2:11" hidden="1" outlineLevel="1" x14ac:dyDescent="0.25">
      <c r="B80" s="17"/>
      <c r="C80" s="17"/>
      <c r="D80" s="17"/>
      <c r="E80" s="18"/>
      <c r="F80" s="19"/>
      <c r="G80" s="18"/>
      <c r="H80" s="18"/>
      <c r="I80" s="20"/>
      <c r="J80" s="21"/>
      <c r="K80" s="22"/>
    </row>
    <row r="81" spans="2:13" hidden="1" outlineLevel="1" x14ac:dyDescent="0.25">
      <c r="B81" s="17"/>
      <c r="C81" s="17"/>
      <c r="D81" s="17"/>
      <c r="E81" s="18"/>
      <c r="F81" s="19"/>
      <c r="G81" s="18"/>
      <c r="H81" s="18"/>
      <c r="I81" s="20"/>
      <c r="J81" s="21"/>
      <c r="K81" s="22"/>
    </row>
    <row r="82" spans="2:13" hidden="1" outlineLevel="1" x14ac:dyDescent="0.25">
      <c r="B82" s="17"/>
      <c r="C82" s="17"/>
      <c r="D82" s="17"/>
      <c r="E82" s="18"/>
      <c r="F82" s="19"/>
      <c r="G82" s="18"/>
      <c r="H82" s="18"/>
      <c r="I82" s="20"/>
      <c r="J82" s="21"/>
      <c r="K82" s="22"/>
    </row>
    <row r="83" spans="2:13" hidden="1" outlineLevel="1" x14ac:dyDescent="0.25">
      <c r="B83" s="17"/>
      <c r="C83" s="17"/>
      <c r="D83" s="17"/>
      <c r="E83" s="18"/>
      <c r="F83" s="19"/>
      <c r="G83" s="18"/>
      <c r="H83" s="18"/>
      <c r="I83" s="20"/>
      <c r="J83" s="21"/>
      <c r="K83" s="22"/>
    </row>
    <row r="84" spans="2:13" hidden="1" outlineLevel="1" x14ac:dyDescent="0.25">
      <c r="B84" s="17"/>
      <c r="C84" s="17"/>
      <c r="D84" s="17"/>
      <c r="E84" s="18"/>
      <c r="F84" s="19"/>
      <c r="G84" s="18"/>
      <c r="H84" s="18"/>
      <c r="I84" s="20"/>
      <c r="J84" s="21"/>
      <c r="K84" s="22"/>
    </row>
    <row r="85" spans="2:13" hidden="1" outlineLevel="1" x14ac:dyDescent="0.25">
      <c r="B85" s="17"/>
      <c r="C85" s="17"/>
      <c r="D85" s="17"/>
      <c r="E85" s="18"/>
      <c r="F85" s="19"/>
      <c r="G85" s="18"/>
      <c r="H85" s="18"/>
      <c r="I85" s="20"/>
      <c r="J85" s="21"/>
      <c r="K85" s="22"/>
    </row>
    <row r="86" spans="2:13" hidden="1" outlineLevel="1" x14ac:dyDescent="0.25">
      <c r="B86" s="17"/>
      <c r="C86" s="17"/>
      <c r="D86" s="17"/>
      <c r="E86" s="18"/>
      <c r="F86" s="19"/>
      <c r="G86" s="18"/>
      <c r="H86" s="18"/>
      <c r="I86" s="20"/>
      <c r="J86" s="21"/>
      <c r="K86" s="22"/>
    </row>
    <row r="87" spans="2:13" hidden="1" outlineLevel="1" x14ac:dyDescent="0.25">
      <c r="B87" s="17"/>
      <c r="C87" s="17"/>
      <c r="D87" s="17"/>
      <c r="E87" s="18"/>
      <c r="F87" s="19"/>
      <c r="G87" s="18"/>
      <c r="H87" s="18"/>
      <c r="I87" s="20"/>
      <c r="J87" s="21"/>
      <c r="K87" s="22"/>
    </row>
    <row r="88" spans="2:13" hidden="1" outlineLevel="1" x14ac:dyDescent="0.25">
      <c r="B88" s="17"/>
      <c r="C88" s="17"/>
      <c r="D88" s="17"/>
      <c r="E88" s="18"/>
      <c r="F88" s="19"/>
      <c r="G88" s="18"/>
      <c r="H88" s="18"/>
      <c r="I88" s="20"/>
      <c r="J88" s="21"/>
      <c r="K88" s="22"/>
    </row>
    <row r="89" spans="2:13" hidden="1" outlineLevel="1" x14ac:dyDescent="0.25">
      <c r="B89" s="17"/>
      <c r="C89" s="17"/>
      <c r="D89" s="17"/>
      <c r="E89" s="18"/>
      <c r="F89" s="19"/>
      <c r="G89" s="18"/>
      <c r="H89" s="18"/>
      <c r="I89" s="20"/>
      <c r="J89" s="21"/>
      <c r="K89" s="22"/>
    </row>
    <row r="90" spans="2:13" hidden="1" outlineLevel="1" x14ac:dyDescent="0.25">
      <c r="B90" s="17"/>
      <c r="C90" s="17"/>
      <c r="D90" s="17"/>
      <c r="E90" s="18"/>
      <c r="F90" s="19"/>
      <c r="G90" s="18"/>
      <c r="H90" s="18"/>
      <c r="I90" s="20"/>
      <c r="J90" s="21"/>
      <c r="K90" s="22"/>
    </row>
    <row r="91" spans="2:13" collapsed="1" x14ac:dyDescent="0.25">
      <c r="M91" s="55"/>
    </row>
    <row r="92" spans="2:13" ht="15.75" thickBot="1" x14ac:dyDescent="0.3"/>
    <row r="93" spans="2:13" x14ac:dyDescent="0.25">
      <c r="D93" s="26"/>
      <c r="E93" s="27"/>
      <c r="F93" s="28"/>
      <c r="G93" s="27"/>
      <c r="H93" s="27"/>
      <c r="I93" s="27"/>
      <c r="J93" s="29" t="b">
        <v>1</v>
      </c>
      <c r="K93" s="77">
        <f>COUNTIFS(K4:K20, "true")</f>
        <v>14</v>
      </c>
      <c r="L93" s="79">
        <f>COUNTIFS(L4:L20, "true")</f>
        <v>10</v>
      </c>
      <c r="M93" s="81">
        <f>COUNTIFS(M4:M20, "true")</f>
        <v>9</v>
      </c>
    </row>
    <row r="94" spans="2:13" x14ac:dyDescent="0.25">
      <c r="J94" s="29" t="s">
        <v>416</v>
      </c>
      <c r="K94" s="77">
        <f>COUNTA(K4:K20)</f>
        <v>15</v>
      </c>
      <c r="L94" s="79">
        <f>COUNTA(L4:L20)</f>
        <v>15</v>
      </c>
      <c r="M94" s="82">
        <f>COUNTA(M4:M20)</f>
        <v>15</v>
      </c>
    </row>
    <row r="95" spans="2:13" ht="15.75" thickBot="1" x14ac:dyDescent="0.3">
      <c r="J95" s="29" t="b">
        <v>0</v>
      </c>
      <c r="K95" s="78">
        <f>COUNTIFS(K4:K20, "false")</f>
        <v>1</v>
      </c>
      <c r="L95" s="80">
        <f>COUNTIFS(L4:L20, "false")</f>
        <v>5</v>
      </c>
      <c r="M95" s="83">
        <f>COUNTIFS(M4:M20, "false")</f>
        <v>6</v>
      </c>
    </row>
  </sheetData>
  <autoFilter ref="B3:K19" xr:uid="{00000000-0009-0000-0000-000001000000}"/>
  <conditionalFormatting sqref="O5:O9">
    <cfRule type="containsText" dxfId="0" priority="1" operator="containsText" text="Yes">
      <formula>NOT(ISERROR(SEARCH("Yes",O5)))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07DA9-3F65-4B36-B00F-71D5B22E40A2}">
  <dimension ref="B1:R118"/>
  <sheetViews>
    <sheetView topLeftCell="I1" zoomScale="48" workbookViewId="0">
      <selection activeCell="W16" sqref="W16"/>
    </sheetView>
  </sheetViews>
  <sheetFormatPr defaultRowHeight="15" x14ac:dyDescent="0.25"/>
  <cols>
    <col min="2" max="5" width="23" customWidth="1"/>
    <col min="6" max="6" width="110.140625" bestFit="1" customWidth="1"/>
    <col min="7" max="7" width="29.140625" customWidth="1"/>
    <col min="8" max="10" width="39.28515625" customWidth="1"/>
    <col min="11" max="11" width="30.85546875" customWidth="1"/>
    <col min="12" max="12" width="38" customWidth="1"/>
    <col min="13" max="18" width="21.28515625" customWidth="1"/>
    <col min="21" max="22" width="8.7109375" customWidth="1"/>
  </cols>
  <sheetData>
    <row r="1" spans="2:18" ht="108" customHeight="1" x14ac:dyDescent="0.25">
      <c r="L1" s="73" t="s">
        <v>702</v>
      </c>
      <c r="M1" s="73" t="s">
        <v>672</v>
      </c>
      <c r="N1" s="73" t="s">
        <v>700</v>
      </c>
      <c r="O1" s="73" t="s">
        <v>668</v>
      </c>
      <c r="P1" s="73" t="s">
        <v>669</v>
      </c>
      <c r="Q1" s="73" t="s">
        <v>670</v>
      </c>
      <c r="R1" s="73" t="s">
        <v>671</v>
      </c>
    </row>
    <row r="2" spans="2:18" ht="51" customHeight="1" x14ac:dyDescent="0.25">
      <c r="B2" s="1" t="s">
        <v>429</v>
      </c>
      <c r="C2" s="58" t="s">
        <v>430</v>
      </c>
      <c r="D2" s="58" t="s">
        <v>665</v>
      </c>
      <c r="E2" s="1" t="s">
        <v>431</v>
      </c>
      <c r="F2" s="1" t="s">
        <v>8</v>
      </c>
      <c r="G2" s="1" t="s">
        <v>673</v>
      </c>
      <c r="H2" s="1" t="s">
        <v>664</v>
      </c>
      <c r="I2" s="1" t="s">
        <v>690</v>
      </c>
      <c r="J2" s="1" t="s">
        <v>691</v>
      </c>
      <c r="K2" s="1" t="s">
        <v>547</v>
      </c>
      <c r="L2" s="65" t="s">
        <v>548</v>
      </c>
      <c r="M2" s="118" t="s">
        <v>701</v>
      </c>
      <c r="N2" s="118" t="s">
        <v>701</v>
      </c>
      <c r="O2" s="118" t="s">
        <v>701</v>
      </c>
      <c r="P2" s="118" t="s">
        <v>701</v>
      </c>
      <c r="Q2" s="118" t="s">
        <v>701</v>
      </c>
      <c r="R2" s="118" t="s">
        <v>701</v>
      </c>
    </row>
    <row r="3" spans="2:18" ht="177.95" customHeight="1" x14ac:dyDescent="0.25">
      <c r="B3" s="105" t="s">
        <v>698</v>
      </c>
      <c r="C3" s="105" t="s">
        <v>687</v>
      </c>
      <c r="D3" s="105" t="s">
        <v>667</v>
      </c>
      <c r="E3" s="105" t="s">
        <v>688</v>
      </c>
      <c r="F3" s="105" t="s">
        <v>689</v>
      </c>
      <c r="G3" s="105">
        <v>6</v>
      </c>
      <c r="H3" s="105">
        <v>7371929</v>
      </c>
      <c r="I3" s="107" t="s">
        <v>699</v>
      </c>
      <c r="J3" s="107" t="s">
        <v>699</v>
      </c>
      <c r="K3" s="107" t="s">
        <v>699</v>
      </c>
      <c r="L3" s="106" t="s">
        <v>699</v>
      </c>
      <c r="M3" s="119">
        <f>M25</f>
        <v>2268285.846153846</v>
      </c>
      <c r="N3" s="120">
        <f>M3/2</f>
        <v>1134142.923076923</v>
      </c>
      <c r="O3" s="121">
        <f>M3/3</f>
        <v>756095.282051282</v>
      </c>
      <c r="P3" s="121">
        <f>M3/4</f>
        <v>567071.4615384615</v>
      </c>
      <c r="Q3" s="121">
        <f>M3/5</f>
        <v>453657.16923076921</v>
      </c>
      <c r="R3" s="121">
        <f>M3/6</f>
        <v>378047.641025641</v>
      </c>
    </row>
    <row r="4" spans="2:18" x14ac:dyDescent="0.25">
      <c r="B4" s="57"/>
      <c r="C4" s="59"/>
      <c r="D4" s="59" t="s">
        <v>666</v>
      </c>
      <c r="E4" s="60" t="s">
        <v>432</v>
      </c>
      <c r="F4" s="61" t="s">
        <v>549</v>
      </c>
      <c r="G4" s="61"/>
      <c r="H4" s="62">
        <v>4360</v>
      </c>
      <c r="I4" s="63"/>
      <c r="J4" s="62"/>
      <c r="K4" s="57"/>
      <c r="L4" s="57"/>
      <c r="M4" s="66">
        <f>(H4/52)*8</f>
        <v>670.76923076923072</v>
      </c>
      <c r="N4" s="66">
        <f>M4/2</f>
        <v>335.38461538461536</v>
      </c>
      <c r="O4" s="66">
        <f>M4/3</f>
        <v>223.58974358974356</v>
      </c>
      <c r="P4" s="66">
        <f>M4/4</f>
        <v>167.69230769230768</v>
      </c>
      <c r="Q4" s="66">
        <f>M4/5</f>
        <v>134.15384615384613</v>
      </c>
      <c r="R4" s="66">
        <f>M4/6</f>
        <v>111.79487179487178</v>
      </c>
    </row>
    <row r="5" spans="2:18" x14ac:dyDescent="0.25">
      <c r="B5" s="57"/>
      <c r="C5" s="59"/>
      <c r="D5" s="59" t="s">
        <v>666</v>
      </c>
      <c r="E5" s="60" t="s">
        <v>433</v>
      </c>
      <c r="F5" s="61" t="s">
        <v>550</v>
      </c>
      <c r="G5" s="61"/>
      <c r="H5" s="62">
        <v>53820</v>
      </c>
      <c r="I5" s="63"/>
      <c r="J5" s="62"/>
      <c r="K5" s="57"/>
      <c r="L5" s="57"/>
      <c r="M5" s="66">
        <f t="shared" ref="M5:M26" si="0">(H5/52)*8</f>
        <v>8280</v>
      </c>
      <c r="N5" s="66">
        <f t="shared" ref="N5:N24" si="1">M5/2</f>
        <v>4140</v>
      </c>
      <c r="O5" s="66">
        <f t="shared" ref="O5:O24" si="2">M5/3</f>
        <v>2760</v>
      </c>
      <c r="P5" s="66">
        <f t="shared" ref="P5:P24" si="3">M5/4</f>
        <v>2070</v>
      </c>
      <c r="Q5" s="66">
        <f t="shared" ref="Q5:Q24" si="4">M5/5</f>
        <v>1656</v>
      </c>
      <c r="R5" s="66">
        <f t="shared" ref="R5:R24" si="5">M5/6</f>
        <v>1380</v>
      </c>
    </row>
    <row r="6" spans="2:18" x14ac:dyDescent="0.25">
      <c r="B6" s="57"/>
      <c r="C6" s="59"/>
      <c r="D6" s="59" t="s">
        <v>666</v>
      </c>
      <c r="E6" s="60" t="s">
        <v>434</v>
      </c>
      <c r="F6" s="61" t="s">
        <v>551</v>
      </c>
      <c r="G6" s="61"/>
      <c r="H6" s="62">
        <v>12187</v>
      </c>
      <c r="I6" s="63"/>
      <c r="J6" s="63"/>
      <c r="K6" s="57"/>
      <c r="L6" s="57"/>
      <c r="M6" s="66">
        <f t="shared" si="0"/>
        <v>1874.9230769230769</v>
      </c>
      <c r="N6" s="66">
        <f t="shared" si="1"/>
        <v>937.46153846153845</v>
      </c>
      <c r="O6" s="66">
        <f t="shared" si="2"/>
        <v>624.97435897435901</v>
      </c>
      <c r="P6" s="66">
        <f t="shared" si="3"/>
        <v>468.73076923076923</v>
      </c>
      <c r="Q6" s="66">
        <f t="shared" si="4"/>
        <v>374.98461538461538</v>
      </c>
      <c r="R6" s="66">
        <f t="shared" si="5"/>
        <v>312.4871794871795</v>
      </c>
    </row>
    <row r="7" spans="2:18" x14ac:dyDescent="0.25">
      <c r="B7" s="57"/>
      <c r="C7" s="59"/>
      <c r="D7" s="59" t="s">
        <v>666</v>
      </c>
      <c r="E7" s="60" t="s">
        <v>435</v>
      </c>
      <c r="F7" s="61" t="s">
        <v>552</v>
      </c>
      <c r="G7" s="61"/>
      <c r="H7" s="62">
        <v>7584</v>
      </c>
      <c r="I7" s="63"/>
      <c r="J7" s="62"/>
      <c r="K7" s="57"/>
      <c r="L7" s="57"/>
      <c r="M7" s="66">
        <f t="shared" si="0"/>
        <v>1166.7692307692307</v>
      </c>
      <c r="N7" s="66">
        <f t="shared" si="1"/>
        <v>583.38461538461536</v>
      </c>
      <c r="O7" s="66">
        <f t="shared" si="2"/>
        <v>388.92307692307691</v>
      </c>
      <c r="P7" s="66">
        <f t="shared" si="3"/>
        <v>291.69230769230768</v>
      </c>
      <c r="Q7" s="66">
        <f t="shared" si="4"/>
        <v>233.35384615384615</v>
      </c>
      <c r="R7" s="66">
        <f t="shared" si="5"/>
        <v>194.46153846153845</v>
      </c>
    </row>
    <row r="8" spans="2:18" x14ac:dyDescent="0.25">
      <c r="B8" s="57"/>
      <c r="C8" s="59"/>
      <c r="D8" s="59" t="s">
        <v>666</v>
      </c>
      <c r="E8" s="60" t="s">
        <v>436</v>
      </c>
      <c r="F8" s="61" t="s">
        <v>553</v>
      </c>
      <c r="G8" s="61"/>
      <c r="H8" s="62">
        <v>8160</v>
      </c>
      <c r="I8" s="63"/>
      <c r="J8" s="62"/>
      <c r="K8" s="57"/>
      <c r="L8" s="57"/>
      <c r="M8" s="66">
        <f t="shared" si="0"/>
        <v>1255.3846153846155</v>
      </c>
      <c r="N8" s="66">
        <f t="shared" si="1"/>
        <v>627.69230769230774</v>
      </c>
      <c r="O8" s="66">
        <f t="shared" si="2"/>
        <v>418.46153846153851</v>
      </c>
      <c r="P8" s="66">
        <f t="shared" si="3"/>
        <v>313.84615384615387</v>
      </c>
      <c r="Q8" s="66">
        <f t="shared" si="4"/>
        <v>251.07692307692309</v>
      </c>
      <c r="R8" s="66">
        <f t="shared" si="5"/>
        <v>209.23076923076925</v>
      </c>
    </row>
    <row r="9" spans="2:18" x14ac:dyDescent="0.25">
      <c r="B9" s="57"/>
      <c r="C9" s="59"/>
      <c r="D9" s="59" t="s">
        <v>666</v>
      </c>
      <c r="E9" s="60" t="s">
        <v>437</v>
      </c>
      <c r="F9" s="61" t="s">
        <v>554</v>
      </c>
      <c r="G9" s="61"/>
      <c r="H9" s="62">
        <v>749960</v>
      </c>
      <c r="I9" s="63"/>
      <c r="J9" s="62"/>
      <c r="K9" s="57"/>
      <c r="L9" s="57"/>
      <c r="M9" s="66">
        <f t="shared" si="0"/>
        <v>115378.46153846153</v>
      </c>
      <c r="N9" s="66">
        <f t="shared" si="1"/>
        <v>57689.230769230766</v>
      </c>
      <c r="O9" s="66">
        <f t="shared" si="2"/>
        <v>38459.48717948718</v>
      </c>
      <c r="P9" s="66">
        <f t="shared" si="3"/>
        <v>28844.615384615383</v>
      </c>
      <c r="Q9" s="66">
        <f t="shared" si="4"/>
        <v>23075.692307692305</v>
      </c>
      <c r="R9" s="66">
        <f t="shared" si="5"/>
        <v>19229.74358974359</v>
      </c>
    </row>
    <row r="10" spans="2:18" x14ac:dyDescent="0.25">
      <c r="B10" s="57"/>
      <c r="C10" s="59"/>
      <c r="D10" s="59" t="s">
        <v>666</v>
      </c>
      <c r="E10" s="60" t="s">
        <v>438</v>
      </c>
      <c r="F10" s="61" t="s">
        <v>555</v>
      </c>
      <c r="G10" s="61"/>
      <c r="H10" s="62">
        <v>9364</v>
      </c>
      <c r="I10" s="63"/>
      <c r="J10" s="62"/>
      <c r="K10" s="57"/>
      <c r="L10" s="57"/>
      <c r="M10" s="66">
        <f t="shared" si="0"/>
        <v>1440.6153846153845</v>
      </c>
      <c r="N10" s="66">
        <f t="shared" si="1"/>
        <v>720.30769230769226</v>
      </c>
      <c r="O10" s="66">
        <f t="shared" si="2"/>
        <v>480.20512820512818</v>
      </c>
      <c r="P10" s="66">
        <f t="shared" si="3"/>
        <v>360.15384615384613</v>
      </c>
      <c r="Q10" s="66">
        <f t="shared" si="4"/>
        <v>288.12307692307689</v>
      </c>
      <c r="R10" s="66">
        <f t="shared" si="5"/>
        <v>240.10256410256409</v>
      </c>
    </row>
    <row r="11" spans="2:18" x14ac:dyDescent="0.25">
      <c r="B11" s="57"/>
      <c r="C11" s="59"/>
      <c r="D11" s="59" t="s">
        <v>666</v>
      </c>
      <c r="E11" s="60" t="s">
        <v>439</v>
      </c>
      <c r="F11" s="61" t="s">
        <v>556</v>
      </c>
      <c r="G11" s="61"/>
      <c r="H11" s="62">
        <v>72450</v>
      </c>
      <c r="I11" s="63"/>
      <c r="J11" s="62"/>
      <c r="K11" s="57"/>
      <c r="L11" s="57"/>
      <c r="M11" s="66">
        <f t="shared" si="0"/>
        <v>11146.153846153846</v>
      </c>
      <c r="N11" s="66">
        <f t="shared" si="1"/>
        <v>5573.0769230769229</v>
      </c>
      <c r="O11" s="66">
        <f t="shared" si="2"/>
        <v>3715.3846153846152</v>
      </c>
      <c r="P11" s="66">
        <f t="shared" si="3"/>
        <v>2786.5384615384614</v>
      </c>
      <c r="Q11" s="66">
        <f t="shared" si="4"/>
        <v>2229.2307692307691</v>
      </c>
      <c r="R11" s="66">
        <f t="shared" si="5"/>
        <v>1857.6923076923076</v>
      </c>
    </row>
    <row r="12" spans="2:18" x14ac:dyDescent="0.25">
      <c r="B12" s="57"/>
      <c r="C12" s="59"/>
      <c r="D12" s="59" t="s">
        <v>666</v>
      </c>
      <c r="E12" s="60" t="s">
        <v>440</v>
      </c>
      <c r="F12" s="61" t="s">
        <v>557</v>
      </c>
      <c r="G12" s="61"/>
      <c r="H12" s="62">
        <v>258748</v>
      </c>
      <c r="I12" s="63"/>
      <c r="J12" s="62"/>
      <c r="K12" s="57"/>
      <c r="L12" s="57"/>
      <c r="M12" s="66">
        <f t="shared" si="0"/>
        <v>39807.384615384617</v>
      </c>
      <c r="N12" s="66">
        <f t="shared" si="1"/>
        <v>19903.692307692309</v>
      </c>
      <c r="O12" s="66">
        <f t="shared" si="2"/>
        <v>13269.128205128205</v>
      </c>
      <c r="P12" s="66">
        <f t="shared" si="3"/>
        <v>9951.8461538461543</v>
      </c>
      <c r="Q12" s="66">
        <f t="shared" si="4"/>
        <v>7961.4769230769234</v>
      </c>
      <c r="R12" s="66">
        <f t="shared" si="5"/>
        <v>6634.5641025641025</v>
      </c>
    </row>
    <row r="13" spans="2:18" x14ac:dyDescent="0.25">
      <c r="B13" s="57"/>
      <c r="C13" s="59"/>
      <c r="D13" s="59" t="s">
        <v>666</v>
      </c>
      <c r="E13" s="60" t="s">
        <v>441</v>
      </c>
      <c r="F13" s="61" t="s">
        <v>558</v>
      </c>
      <c r="G13" s="61"/>
      <c r="H13" s="62">
        <v>3889</v>
      </c>
      <c r="I13" s="63"/>
      <c r="J13" s="62"/>
      <c r="K13" s="57"/>
      <c r="L13" s="57"/>
      <c r="M13" s="66">
        <f t="shared" si="0"/>
        <v>598.30769230769226</v>
      </c>
      <c r="N13" s="66">
        <f t="shared" si="1"/>
        <v>299.15384615384613</v>
      </c>
      <c r="O13" s="66">
        <f t="shared" si="2"/>
        <v>199.43589743589743</v>
      </c>
      <c r="P13" s="66">
        <f t="shared" si="3"/>
        <v>149.57692307692307</v>
      </c>
      <c r="Q13" s="66">
        <f t="shared" si="4"/>
        <v>119.66153846153846</v>
      </c>
      <c r="R13" s="66">
        <f t="shared" si="5"/>
        <v>99.717948717948715</v>
      </c>
    </row>
    <row r="14" spans="2:18" x14ac:dyDescent="0.25">
      <c r="B14" s="57"/>
      <c r="C14" s="59"/>
      <c r="D14" s="59" t="s">
        <v>666</v>
      </c>
      <c r="E14" s="60" t="s">
        <v>442</v>
      </c>
      <c r="F14" s="61" t="s">
        <v>559</v>
      </c>
      <c r="G14" s="61"/>
      <c r="H14" s="62">
        <v>1063656</v>
      </c>
      <c r="I14" s="63"/>
      <c r="J14" s="62"/>
      <c r="K14" s="57"/>
      <c r="L14" s="57"/>
      <c r="M14" s="66">
        <f t="shared" si="0"/>
        <v>163639.38461538462</v>
      </c>
      <c r="N14" s="66">
        <f t="shared" si="1"/>
        <v>81819.692307692312</v>
      </c>
      <c r="O14" s="66">
        <f t="shared" si="2"/>
        <v>54546.461538461539</v>
      </c>
      <c r="P14" s="66">
        <f t="shared" si="3"/>
        <v>40909.846153846156</v>
      </c>
      <c r="Q14" s="66">
        <f t="shared" si="4"/>
        <v>32727.876923076925</v>
      </c>
      <c r="R14" s="66">
        <f t="shared" si="5"/>
        <v>27273.23076923077</v>
      </c>
    </row>
    <row r="15" spans="2:18" x14ac:dyDescent="0.25">
      <c r="B15" s="57"/>
      <c r="C15" s="59"/>
      <c r="D15" s="59" t="s">
        <v>666</v>
      </c>
      <c r="E15" s="60" t="s">
        <v>443</v>
      </c>
      <c r="F15" s="61" t="s">
        <v>560</v>
      </c>
      <c r="G15" s="61"/>
      <c r="H15" s="62">
        <v>102190</v>
      </c>
      <c r="I15" s="63"/>
      <c r="J15" s="62"/>
      <c r="K15" s="57"/>
      <c r="L15" s="57"/>
      <c r="M15" s="66">
        <f t="shared" si="0"/>
        <v>15721.538461538461</v>
      </c>
      <c r="N15" s="66">
        <f t="shared" si="1"/>
        <v>7860.7692307692305</v>
      </c>
      <c r="O15" s="66">
        <f t="shared" si="2"/>
        <v>5240.5128205128203</v>
      </c>
      <c r="P15" s="66">
        <f t="shared" si="3"/>
        <v>3930.3846153846152</v>
      </c>
      <c r="Q15" s="66">
        <f t="shared" si="4"/>
        <v>3144.3076923076924</v>
      </c>
      <c r="R15" s="66">
        <f t="shared" si="5"/>
        <v>2620.2564102564102</v>
      </c>
    </row>
    <row r="16" spans="2:18" x14ac:dyDescent="0.25">
      <c r="B16" s="57"/>
      <c r="C16" s="59"/>
      <c r="D16" s="59" t="s">
        <v>666</v>
      </c>
      <c r="E16" s="60" t="s">
        <v>444</v>
      </c>
      <c r="F16" s="61" t="s">
        <v>561</v>
      </c>
      <c r="G16" s="61"/>
      <c r="H16" s="62">
        <v>620016</v>
      </c>
      <c r="I16" s="63"/>
      <c r="J16" s="62"/>
      <c r="K16" s="57"/>
      <c r="L16" s="57"/>
      <c r="M16" s="66">
        <f t="shared" si="0"/>
        <v>95387.076923076922</v>
      </c>
      <c r="N16" s="66">
        <f t="shared" si="1"/>
        <v>47693.538461538461</v>
      </c>
      <c r="O16" s="66">
        <f t="shared" si="2"/>
        <v>31795.692307692309</v>
      </c>
      <c r="P16" s="66">
        <f t="shared" si="3"/>
        <v>23846.76923076923</v>
      </c>
      <c r="Q16" s="66">
        <f t="shared" si="4"/>
        <v>19077.415384615386</v>
      </c>
      <c r="R16" s="66">
        <f t="shared" si="5"/>
        <v>15897.846153846154</v>
      </c>
    </row>
    <row r="17" spans="2:18" x14ac:dyDescent="0.25">
      <c r="B17" s="57"/>
      <c r="C17" s="59"/>
      <c r="D17" s="59" t="s">
        <v>666</v>
      </c>
      <c r="E17" s="60" t="s">
        <v>445</v>
      </c>
      <c r="F17" s="61" t="s">
        <v>562</v>
      </c>
      <c r="G17" s="61"/>
      <c r="H17" s="62">
        <v>6810</v>
      </c>
      <c r="I17" s="63"/>
      <c r="J17" s="62"/>
      <c r="K17" s="57"/>
      <c r="L17" s="57"/>
      <c r="M17" s="66">
        <f t="shared" si="0"/>
        <v>1047.6923076923076</v>
      </c>
      <c r="N17" s="66">
        <f t="shared" si="1"/>
        <v>523.84615384615381</v>
      </c>
      <c r="O17" s="66">
        <f t="shared" si="2"/>
        <v>349.23076923076923</v>
      </c>
      <c r="P17" s="66">
        <f t="shared" si="3"/>
        <v>261.92307692307691</v>
      </c>
      <c r="Q17" s="66">
        <f t="shared" si="4"/>
        <v>209.53846153846152</v>
      </c>
      <c r="R17" s="66">
        <f t="shared" si="5"/>
        <v>174.61538461538461</v>
      </c>
    </row>
    <row r="18" spans="2:18" x14ac:dyDescent="0.25">
      <c r="B18" s="57"/>
      <c r="C18" s="57"/>
      <c r="D18" s="57" t="s">
        <v>666</v>
      </c>
      <c r="E18" s="60" t="s">
        <v>446</v>
      </c>
      <c r="F18" s="61" t="s">
        <v>563</v>
      </c>
      <c r="G18" s="61"/>
      <c r="H18" s="62">
        <v>60888</v>
      </c>
      <c r="I18" s="63"/>
      <c r="J18" s="62"/>
      <c r="K18" s="57"/>
      <c r="L18" s="57"/>
      <c r="M18" s="66">
        <f t="shared" si="0"/>
        <v>9367.3846153846152</v>
      </c>
      <c r="N18" s="66">
        <f t="shared" si="1"/>
        <v>4683.6923076923076</v>
      </c>
      <c r="O18" s="66">
        <f t="shared" si="2"/>
        <v>3122.4615384615386</v>
      </c>
      <c r="P18" s="66">
        <f t="shared" si="3"/>
        <v>2341.8461538461538</v>
      </c>
      <c r="Q18" s="66">
        <f t="shared" si="4"/>
        <v>1873.476923076923</v>
      </c>
      <c r="R18" s="66">
        <f t="shared" si="5"/>
        <v>1561.2307692307693</v>
      </c>
    </row>
    <row r="19" spans="2:18" x14ac:dyDescent="0.25">
      <c r="B19" s="57"/>
      <c r="C19" s="57"/>
      <c r="D19" s="57" t="s">
        <v>666</v>
      </c>
      <c r="E19" s="60" t="s">
        <v>447</v>
      </c>
      <c r="F19" s="61" t="s">
        <v>564</v>
      </c>
      <c r="G19" s="61"/>
      <c r="H19" s="62">
        <v>272238</v>
      </c>
      <c r="I19" s="63"/>
      <c r="J19" s="62"/>
      <c r="K19" s="57"/>
      <c r="L19" s="57"/>
      <c r="M19" s="66">
        <f t="shared" si="0"/>
        <v>41882.769230769234</v>
      </c>
      <c r="N19" s="66">
        <f t="shared" si="1"/>
        <v>20941.384615384617</v>
      </c>
      <c r="O19" s="66">
        <f t="shared" si="2"/>
        <v>13960.923076923078</v>
      </c>
      <c r="P19" s="66">
        <f t="shared" si="3"/>
        <v>10470.692307692309</v>
      </c>
      <c r="Q19" s="66">
        <f t="shared" si="4"/>
        <v>8376.5538461538472</v>
      </c>
      <c r="R19" s="66">
        <f t="shared" si="5"/>
        <v>6980.461538461539</v>
      </c>
    </row>
    <row r="20" spans="2:18" x14ac:dyDescent="0.25">
      <c r="B20" s="57"/>
      <c r="C20" s="57"/>
      <c r="D20" s="57" t="s">
        <v>666</v>
      </c>
      <c r="E20" s="60" t="s">
        <v>448</v>
      </c>
      <c r="F20" s="61" t="s">
        <v>565</v>
      </c>
      <c r="G20" s="61"/>
      <c r="H20" s="62">
        <v>9876</v>
      </c>
      <c r="I20" s="63"/>
      <c r="J20" s="62"/>
      <c r="K20" s="57"/>
      <c r="L20" s="57"/>
      <c r="M20" s="66">
        <f t="shared" si="0"/>
        <v>1519.3846153846155</v>
      </c>
      <c r="N20" s="66">
        <f t="shared" si="1"/>
        <v>759.69230769230774</v>
      </c>
      <c r="O20" s="66">
        <f t="shared" si="2"/>
        <v>506.46153846153851</v>
      </c>
      <c r="P20" s="66">
        <f t="shared" si="3"/>
        <v>379.84615384615387</v>
      </c>
      <c r="Q20" s="66">
        <f t="shared" si="4"/>
        <v>303.87692307692311</v>
      </c>
      <c r="R20" s="66">
        <f t="shared" si="5"/>
        <v>253.23076923076925</v>
      </c>
    </row>
    <row r="21" spans="2:18" x14ac:dyDescent="0.25">
      <c r="B21" s="57"/>
      <c r="C21" s="57"/>
      <c r="D21" s="57" t="s">
        <v>666</v>
      </c>
      <c r="E21" s="60" t="s">
        <v>449</v>
      </c>
      <c r="F21" s="61" t="s">
        <v>566</v>
      </c>
      <c r="G21" s="61"/>
      <c r="H21" s="62">
        <v>94826</v>
      </c>
      <c r="I21" s="63"/>
      <c r="J21" s="62"/>
      <c r="K21" s="57"/>
      <c r="L21" s="57"/>
      <c r="M21" s="66">
        <f t="shared" si="0"/>
        <v>14588.615384615385</v>
      </c>
      <c r="N21" s="66">
        <f t="shared" si="1"/>
        <v>7294.3076923076924</v>
      </c>
      <c r="O21" s="66">
        <f t="shared" si="2"/>
        <v>4862.8717948717949</v>
      </c>
      <c r="P21" s="66">
        <f t="shared" si="3"/>
        <v>3647.1538461538462</v>
      </c>
      <c r="Q21" s="66">
        <f t="shared" si="4"/>
        <v>2917.7230769230769</v>
      </c>
      <c r="R21" s="66">
        <f t="shared" si="5"/>
        <v>2431.4358974358975</v>
      </c>
    </row>
    <row r="22" spans="2:18" x14ac:dyDescent="0.25">
      <c r="B22" s="57"/>
      <c r="C22" s="57"/>
      <c r="D22" s="57" t="s">
        <v>666</v>
      </c>
      <c r="E22" s="60" t="s">
        <v>450</v>
      </c>
      <c r="F22" s="61" t="s">
        <v>567</v>
      </c>
      <c r="G22" s="61"/>
      <c r="H22" s="62">
        <v>36910</v>
      </c>
      <c r="I22" s="63"/>
      <c r="J22" s="62"/>
      <c r="K22" s="57"/>
      <c r="L22" s="57"/>
      <c r="M22" s="66">
        <f t="shared" si="0"/>
        <v>5678.4615384615381</v>
      </c>
      <c r="N22" s="66">
        <f t="shared" si="1"/>
        <v>2839.2307692307691</v>
      </c>
      <c r="O22" s="66">
        <f t="shared" si="2"/>
        <v>1892.8205128205127</v>
      </c>
      <c r="P22" s="66">
        <f t="shared" si="3"/>
        <v>1419.6153846153845</v>
      </c>
      <c r="Q22" s="66">
        <f t="shared" si="4"/>
        <v>1135.6923076923076</v>
      </c>
      <c r="R22" s="66">
        <f t="shared" si="5"/>
        <v>946.41025641025635</v>
      </c>
    </row>
    <row r="23" spans="2:18" x14ac:dyDescent="0.25">
      <c r="B23" s="57"/>
      <c r="C23" s="57"/>
      <c r="D23" s="57" t="s">
        <v>666</v>
      </c>
      <c r="E23" s="60" t="s">
        <v>451</v>
      </c>
      <c r="F23" s="61" t="s">
        <v>568</v>
      </c>
      <c r="G23" s="61"/>
      <c r="H23" s="62">
        <v>38502</v>
      </c>
      <c r="I23" s="63"/>
      <c r="J23" s="62"/>
      <c r="K23" s="57"/>
      <c r="L23" s="57"/>
      <c r="M23" s="66">
        <f t="shared" si="0"/>
        <v>5923.3846153846152</v>
      </c>
      <c r="N23" s="66">
        <f t="shared" si="1"/>
        <v>2961.6923076923076</v>
      </c>
      <c r="O23" s="66">
        <f t="shared" si="2"/>
        <v>1974.4615384615383</v>
      </c>
      <c r="P23" s="66">
        <f t="shared" si="3"/>
        <v>1480.8461538461538</v>
      </c>
      <c r="Q23" s="66">
        <f t="shared" si="4"/>
        <v>1184.676923076923</v>
      </c>
      <c r="R23" s="66">
        <f t="shared" si="5"/>
        <v>987.23076923076917</v>
      </c>
    </row>
    <row r="24" spans="2:18" x14ac:dyDescent="0.25">
      <c r="B24" s="57"/>
      <c r="C24" s="57"/>
      <c r="D24" s="57" t="s">
        <v>666</v>
      </c>
      <c r="E24" s="60" t="s">
        <v>452</v>
      </c>
      <c r="F24" s="61" t="s">
        <v>569</v>
      </c>
      <c r="G24" s="61"/>
      <c r="H24" s="62">
        <v>3382715</v>
      </c>
      <c r="I24" s="63"/>
      <c r="J24" s="62"/>
      <c r="K24" s="57"/>
      <c r="L24" s="57"/>
      <c r="M24" s="66">
        <f t="shared" si="0"/>
        <v>520417.69230769231</v>
      </c>
      <c r="N24" s="66">
        <f t="shared" si="1"/>
        <v>260208.84615384616</v>
      </c>
      <c r="O24" s="66">
        <f t="shared" si="2"/>
        <v>173472.56410256409</v>
      </c>
      <c r="P24" s="66">
        <f t="shared" si="3"/>
        <v>130104.42307692308</v>
      </c>
      <c r="Q24" s="66">
        <f t="shared" si="4"/>
        <v>104083.53846153847</v>
      </c>
      <c r="R24" s="66">
        <f t="shared" si="5"/>
        <v>86736.282051282047</v>
      </c>
    </row>
    <row r="25" spans="2:18" x14ac:dyDescent="0.25">
      <c r="B25" s="57"/>
      <c r="C25" s="57"/>
      <c r="D25" s="57" t="s">
        <v>667</v>
      </c>
      <c r="E25" s="67" t="s">
        <v>453</v>
      </c>
      <c r="F25" s="68" t="s">
        <v>570</v>
      </c>
      <c r="G25" s="68"/>
      <c r="H25" s="69">
        <v>7371929</v>
      </c>
      <c r="I25" s="71"/>
      <c r="J25" s="71"/>
      <c r="K25" s="69"/>
      <c r="L25" s="70"/>
      <c r="M25" s="71">
        <f>(H25/52)*16</f>
        <v>2268285.846153846</v>
      </c>
      <c r="N25" s="72">
        <f t="shared" ref="N25:N30" si="6">M25/2</f>
        <v>1134142.923076923</v>
      </c>
      <c r="O25" s="72">
        <f>M25/3</f>
        <v>756095.282051282</v>
      </c>
      <c r="P25" s="72">
        <f>M25/4</f>
        <v>567071.4615384615</v>
      </c>
      <c r="Q25" s="72">
        <f>M25/5</f>
        <v>453657.16923076921</v>
      </c>
      <c r="R25" s="72">
        <f>M25/6</f>
        <v>378047.641025641</v>
      </c>
    </row>
    <row r="26" spans="2:18" x14ac:dyDescent="0.25">
      <c r="B26" s="57"/>
      <c r="C26" s="57"/>
      <c r="D26" s="57" t="s">
        <v>666</v>
      </c>
      <c r="E26" s="60" t="s">
        <v>454</v>
      </c>
      <c r="F26" s="61" t="s">
        <v>571</v>
      </c>
      <c r="G26" s="61"/>
      <c r="H26" s="62">
        <v>3353563</v>
      </c>
      <c r="I26" s="63"/>
      <c r="J26" s="62"/>
      <c r="K26" s="57"/>
      <c r="L26" s="57"/>
      <c r="M26" s="66">
        <f t="shared" si="0"/>
        <v>515932.76923076925</v>
      </c>
      <c r="N26" s="66">
        <f t="shared" si="6"/>
        <v>257966.38461538462</v>
      </c>
      <c r="O26" s="66">
        <f>M26/3</f>
        <v>171977.58974358975</v>
      </c>
      <c r="P26" s="66">
        <f>M26/4</f>
        <v>128983.19230769231</v>
      </c>
      <c r="Q26" s="66">
        <f>M26/5</f>
        <v>103186.55384615385</v>
      </c>
      <c r="R26" s="66">
        <f>M26/6</f>
        <v>85988.794871794875</v>
      </c>
    </row>
    <row r="27" spans="2:18" x14ac:dyDescent="0.25">
      <c r="B27" s="57"/>
      <c r="C27" s="57"/>
      <c r="D27" s="57" t="s">
        <v>667</v>
      </c>
      <c r="E27" s="67" t="s">
        <v>455</v>
      </c>
      <c r="F27" s="68" t="s">
        <v>572</v>
      </c>
      <c r="G27" s="68"/>
      <c r="H27" s="69">
        <v>1235300</v>
      </c>
      <c r="I27" s="71"/>
      <c r="J27" s="69"/>
      <c r="K27" s="69"/>
      <c r="L27" s="70"/>
      <c r="M27" s="71">
        <f t="shared" ref="M27:M28" si="7">(H27/52)*16</f>
        <v>380092.30769230769</v>
      </c>
      <c r="N27" s="72">
        <f t="shared" si="6"/>
        <v>190046.15384615384</v>
      </c>
      <c r="O27" s="72">
        <f t="shared" ref="O27:O28" si="8">M27/3</f>
        <v>126697.43589743589</v>
      </c>
      <c r="P27" s="72">
        <f t="shared" ref="P27:P28" si="9">M27/4</f>
        <v>95023.076923076922</v>
      </c>
      <c r="Q27" s="72">
        <f t="shared" ref="Q27:Q28" si="10">M27/5</f>
        <v>76018.461538461532</v>
      </c>
      <c r="R27" s="72">
        <f t="shared" ref="R27:R28" si="11">M27/6</f>
        <v>63348.717948717946</v>
      </c>
    </row>
    <row r="28" spans="2:18" x14ac:dyDescent="0.25">
      <c r="B28" s="57"/>
      <c r="C28" s="57"/>
      <c r="D28" s="57" t="s">
        <v>667</v>
      </c>
      <c r="E28" s="67" t="s">
        <v>456</v>
      </c>
      <c r="F28" s="68" t="s">
        <v>573</v>
      </c>
      <c r="G28" s="68"/>
      <c r="H28" s="69">
        <v>485360</v>
      </c>
      <c r="I28" s="71"/>
      <c r="J28" s="69"/>
      <c r="K28" s="69"/>
      <c r="L28" s="70"/>
      <c r="M28" s="71">
        <f t="shared" si="7"/>
        <v>149341.53846153847</v>
      </c>
      <c r="N28" s="72">
        <f t="shared" si="6"/>
        <v>74670.769230769234</v>
      </c>
      <c r="O28" s="72">
        <f t="shared" si="8"/>
        <v>49780.51282051282</v>
      </c>
      <c r="P28" s="72">
        <f t="shared" si="9"/>
        <v>37335.384615384617</v>
      </c>
      <c r="Q28" s="72">
        <f t="shared" si="10"/>
        <v>29868.307692307695</v>
      </c>
      <c r="R28" s="72">
        <f t="shared" si="11"/>
        <v>24890.25641025641</v>
      </c>
    </row>
    <row r="29" spans="2:18" x14ac:dyDescent="0.25">
      <c r="B29" s="62"/>
      <c r="C29" s="62"/>
      <c r="D29" s="62" t="s">
        <v>666</v>
      </c>
      <c r="E29" s="60" t="s">
        <v>457</v>
      </c>
      <c r="F29" s="61" t="s">
        <v>574</v>
      </c>
      <c r="G29" s="61"/>
      <c r="H29" s="62">
        <v>3820</v>
      </c>
      <c r="I29" s="63"/>
      <c r="J29" s="62"/>
      <c r="K29" s="62"/>
      <c r="L29" s="62"/>
      <c r="M29" s="66">
        <f t="shared" ref="M29" si="12">(H29/52)*8</f>
        <v>587.69230769230774</v>
      </c>
      <c r="N29" s="66">
        <f t="shared" si="6"/>
        <v>293.84615384615387</v>
      </c>
      <c r="O29" s="66">
        <f>M29/3</f>
        <v>195.89743589743591</v>
      </c>
      <c r="P29" s="66">
        <f>M29/4</f>
        <v>146.92307692307693</v>
      </c>
      <c r="Q29" s="66">
        <f>M29/5</f>
        <v>117.53846153846155</v>
      </c>
      <c r="R29" s="66">
        <f>M29/6</f>
        <v>97.948717948717956</v>
      </c>
    </row>
    <row r="30" spans="2:18" x14ac:dyDescent="0.25">
      <c r="B30" s="62"/>
      <c r="C30" s="62"/>
      <c r="D30" s="62" t="s">
        <v>667</v>
      </c>
      <c r="E30" s="67" t="s">
        <v>458</v>
      </c>
      <c r="F30" s="68" t="s">
        <v>575</v>
      </c>
      <c r="G30" s="68"/>
      <c r="H30" s="69">
        <v>905880</v>
      </c>
      <c r="I30" s="71"/>
      <c r="J30" s="69"/>
      <c r="K30" s="69"/>
      <c r="L30" s="69"/>
      <c r="M30" s="71">
        <f>(H30/52)*16</f>
        <v>278732.30769230769</v>
      </c>
      <c r="N30" s="72">
        <f t="shared" si="6"/>
        <v>139366.15384615384</v>
      </c>
      <c r="O30" s="72">
        <f>M30/3</f>
        <v>92910.769230769234</v>
      </c>
      <c r="P30" s="72">
        <f>M30/4</f>
        <v>69683.076923076922</v>
      </c>
      <c r="Q30" s="72">
        <f>M30/5</f>
        <v>55746.461538461539</v>
      </c>
      <c r="R30" s="72">
        <f>M30/6</f>
        <v>46455.384615384617</v>
      </c>
    </row>
    <row r="31" spans="2:18" x14ac:dyDescent="0.25">
      <c r="B31" s="62"/>
      <c r="C31" s="62"/>
      <c r="D31" s="62" t="s">
        <v>666</v>
      </c>
      <c r="E31" s="60" t="s">
        <v>459</v>
      </c>
      <c r="F31" s="61" t="s">
        <v>576</v>
      </c>
      <c r="G31" s="61"/>
      <c r="H31" s="62">
        <v>380345</v>
      </c>
      <c r="I31" s="63"/>
      <c r="J31" s="62"/>
      <c r="K31" s="62"/>
      <c r="L31" s="62"/>
      <c r="M31" s="66">
        <f t="shared" ref="M31:M32" si="13">(H31/52)*8</f>
        <v>58514.615384615383</v>
      </c>
      <c r="N31" s="66">
        <f t="shared" ref="N31:N32" si="14">M31/2</f>
        <v>29257.307692307691</v>
      </c>
      <c r="O31" s="66">
        <f t="shared" ref="O31:O32" si="15">M31/3</f>
        <v>19504.871794871793</v>
      </c>
      <c r="P31" s="66">
        <f t="shared" ref="P31:P32" si="16">M31/4</f>
        <v>14628.653846153846</v>
      </c>
      <c r="Q31" s="66">
        <f t="shared" ref="Q31:Q32" si="17">M31/5</f>
        <v>11702.923076923076</v>
      </c>
      <c r="R31" s="66">
        <f t="shared" ref="R31:R32" si="18">M31/6</f>
        <v>9752.4358974358965</v>
      </c>
    </row>
    <row r="32" spans="2:18" x14ac:dyDescent="0.25">
      <c r="B32" s="62"/>
      <c r="C32" s="62"/>
      <c r="D32" s="62" t="s">
        <v>666</v>
      </c>
      <c r="E32" s="60" t="s">
        <v>460</v>
      </c>
      <c r="F32" s="61" t="s">
        <v>577</v>
      </c>
      <c r="G32" s="61"/>
      <c r="H32" s="62">
        <v>263801</v>
      </c>
      <c r="I32" s="63"/>
      <c r="J32" s="62"/>
      <c r="K32" s="62"/>
      <c r="L32" s="62"/>
      <c r="M32" s="66">
        <f t="shared" si="13"/>
        <v>40584.769230769234</v>
      </c>
      <c r="N32" s="66">
        <f t="shared" si="14"/>
        <v>20292.384615384617</v>
      </c>
      <c r="O32" s="66">
        <f t="shared" si="15"/>
        <v>13528.256410256412</v>
      </c>
      <c r="P32" s="66">
        <f t="shared" si="16"/>
        <v>10146.192307692309</v>
      </c>
      <c r="Q32" s="66">
        <f t="shared" si="17"/>
        <v>8116.9538461538468</v>
      </c>
      <c r="R32" s="66">
        <f t="shared" si="18"/>
        <v>6764.128205128206</v>
      </c>
    </row>
    <row r="33" spans="2:18" x14ac:dyDescent="0.25">
      <c r="B33" s="62"/>
      <c r="C33" s="62"/>
      <c r="D33" s="62" t="s">
        <v>667</v>
      </c>
      <c r="E33" s="67" t="s">
        <v>461</v>
      </c>
      <c r="F33" s="68" t="s">
        <v>578</v>
      </c>
      <c r="G33" s="68"/>
      <c r="H33" s="69">
        <v>394739</v>
      </c>
      <c r="I33" s="71"/>
      <c r="J33" s="69"/>
      <c r="K33" s="69"/>
      <c r="L33" s="69"/>
      <c r="M33" s="71">
        <f>(H33/52)*16</f>
        <v>121458.15384615384</v>
      </c>
      <c r="N33" s="72">
        <f>M33/2</f>
        <v>60729.076923076922</v>
      </c>
      <c r="O33" s="72">
        <f>M33/3</f>
        <v>40486.051282051281</v>
      </c>
      <c r="P33" s="72">
        <f>M33/4</f>
        <v>30364.538461538461</v>
      </c>
      <c r="Q33" s="72">
        <f>M33/5</f>
        <v>24291.630769230767</v>
      </c>
      <c r="R33" s="72">
        <f>M33/6</f>
        <v>20243.025641025641</v>
      </c>
    </row>
    <row r="34" spans="2:18" x14ac:dyDescent="0.25">
      <c r="B34" s="62"/>
      <c r="C34" s="62"/>
      <c r="D34" s="62" t="s">
        <v>666</v>
      </c>
      <c r="E34" s="60" t="s">
        <v>462</v>
      </c>
      <c r="F34" s="61" t="s">
        <v>579</v>
      </c>
      <c r="G34" s="61"/>
      <c r="H34" s="62">
        <v>83360</v>
      </c>
      <c r="I34" s="63"/>
      <c r="J34" s="62"/>
      <c r="K34" s="62"/>
      <c r="L34" s="62"/>
      <c r="M34" s="66">
        <f t="shared" ref="M34" si="19">(H34/52)*8</f>
        <v>12824.615384615385</v>
      </c>
      <c r="N34" s="66">
        <f>M34/2</f>
        <v>6412.3076923076924</v>
      </c>
      <c r="O34" s="66">
        <f>M34/3</f>
        <v>4274.8717948717949</v>
      </c>
      <c r="P34" s="66">
        <f>M34/4</f>
        <v>3206.1538461538462</v>
      </c>
      <c r="Q34" s="66">
        <f>M34/5</f>
        <v>2564.9230769230771</v>
      </c>
      <c r="R34" s="66">
        <f>M34/6</f>
        <v>2137.4358974358975</v>
      </c>
    </row>
    <row r="35" spans="2:18" x14ac:dyDescent="0.25">
      <c r="B35" s="62"/>
      <c r="C35" s="62"/>
      <c r="D35" s="62" t="s">
        <v>667</v>
      </c>
      <c r="E35" s="67" t="s">
        <v>463</v>
      </c>
      <c r="F35" s="68" t="s">
        <v>580</v>
      </c>
      <c r="G35" s="68"/>
      <c r="H35" s="69">
        <v>18500</v>
      </c>
      <c r="I35" s="71"/>
      <c r="J35" s="69"/>
      <c r="K35" s="69"/>
      <c r="L35" s="69"/>
      <c r="M35" s="71">
        <f>(H35/52)*16</f>
        <v>5692.3076923076924</v>
      </c>
      <c r="N35" s="72">
        <f>M35/2</f>
        <v>2846.1538461538462</v>
      </c>
      <c r="O35" s="72">
        <f>M35/3</f>
        <v>1897.4358974358975</v>
      </c>
      <c r="P35" s="72">
        <f>M35/4</f>
        <v>1423.0769230769231</v>
      </c>
      <c r="Q35" s="72">
        <f>M35/5</f>
        <v>1138.4615384615386</v>
      </c>
      <c r="R35" s="72">
        <f>M35/6</f>
        <v>948.71794871794873</v>
      </c>
    </row>
    <row r="36" spans="2:18" x14ac:dyDescent="0.25">
      <c r="B36" s="62"/>
      <c r="C36" s="62"/>
      <c r="D36" s="62" t="s">
        <v>666</v>
      </c>
      <c r="E36" s="60" t="s">
        <v>464</v>
      </c>
      <c r="F36" s="61" t="s">
        <v>581</v>
      </c>
      <c r="G36" s="61"/>
      <c r="H36" s="62">
        <v>1</v>
      </c>
      <c r="I36" s="63"/>
      <c r="J36" s="62"/>
      <c r="K36" s="62"/>
      <c r="L36" s="62"/>
      <c r="M36" s="66">
        <f t="shared" ref="M36:M43" si="20">(H36/52)*8</f>
        <v>0.15384615384615385</v>
      </c>
      <c r="N36" s="66">
        <f t="shared" ref="N36:N43" si="21">M36/2</f>
        <v>7.6923076923076927E-2</v>
      </c>
      <c r="O36" s="66">
        <f t="shared" ref="O36:O43" si="22">M36/3</f>
        <v>5.1282051282051287E-2</v>
      </c>
      <c r="P36" s="66">
        <f t="shared" ref="P36:P43" si="23">M36/4</f>
        <v>3.8461538461538464E-2</v>
      </c>
      <c r="Q36" s="66">
        <f t="shared" ref="Q36:Q43" si="24">M36/5</f>
        <v>3.0769230769230771E-2</v>
      </c>
      <c r="R36" s="66">
        <f t="shared" ref="R36:R43" si="25">M36/6</f>
        <v>2.5641025641025644E-2</v>
      </c>
    </row>
    <row r="37" spans="2:18" x14ac:dyDescent="0.25">
      <c r="B37" s="62"/>
      <c r="C37" s="62"/>
      <c r="D37" s="62" t="s">
        <v>666</v>
      </c>
      <c r="E37" s="60" t="s">
        <v>465</v>
      </c>
      <c r="F37" s="61" t="s">
        <v>582</v>
      </c>
      <c r="G37" s="61"/>
      <c r="H37" s="62">
        <v>1077</v>
      </c>
      <c r="I37" s="63"/>
      <c r="J37" s="62"/>
      <c r="K37" s="62"/>
      <c r="L37" s="62"/>
      <c r="M37" s="66">
        <f t="shared" si="20"/>
        <v>165.69230769230768</v>
      </c>
      <c r="N37" s="66">
        <f t="shared" si="21"/>
        <v>82.84615384615384</v>
      </c>
      <c r="O37" s="66">
        <f t="shared" si="22"/>
        <v>55.230769230769226</v>
      </c>
      <c r="P37" s="66">
        <f t="shared" si="23"/>
        <v>41.42307692307692</v>
      </c>
      <c r="Q37" s="66">
        <f t="shared" si="24"/>
        <v>33.138461538461534</v>
      </c>
      <c r="R37" s="66">
        <f t="shared" si="25"/>
        <v>27.615384615384613</v>
      </c>
    </row>
    <row r="38" spans="2:18" x14ac:dyDescent="0.25">
      <c r="B38" s="62"/>
      <c r="C38" s="62"/>
      <c r="D38" s="62" t="s">
        <v>666</v>
      </c>
      <c r="E38" s="60" t="s">
        <v>466</v>
      </c>
      <c r="F38" s="61" t="s">
        <v>583</v>
      </c>
      <c r="G38" s="61"/>
      <c r="H38" s="62">
        <v>35650</v>
      </c>
      <c r="I38" s="63"/>
      <c r="J38" s="62"/>
      <c r="K38" s="62"/>
      <c r="L38" s="62"/>
      <c r="M38" s="66">
        <f t="shared" si="20"/>
        <v>5484.6153846153848</v>
      </c>
      <c r="N38" s="66">
        <f t="shared" si="21"/>
        <v>2742.3076923076924</v>
      </c>
      <c r="O38" s="66">
        <f t="shared" si="22"/>
        <v>1828.2051282051282</v>
      </c>
      <c r="P38" s="66">
        <f t="shared" si="23"/>
        <v>1371.1538461538462</v>
      </c>
      <c r="Q38" s="66">
        <f t="shared" si="24"/>
        <v>1096.9230769230769</v>
      </c>
      <c r="R38" s="66">
        <f t="shared" si="25"/>
        <v>914.10256410256409</v>
      </c>
    </row>
    <row r="39" spans="2:18" x14ac:dyDescent="0.25">
      <c r="B39" s="62"/>
      <c r="C39" s="62"/>
      <c r="D39" s="62" t="s">
        <v>666</v>
      </c>
      <c r="E39" s="60" t="s">
        <v>467</v>
      </c>
      <c r="F39" s="61" t="s">
        <v>584</v>
      </c>
      <c r="G39" s="61"/>
      <c r="H39" s="62">
        <v>68190</v>
      </c>
      <c r="I39" s="63"/>
      <c r="J39" s="62"/>
      <c r="K39" s="62"/>
      <c r="L39" s="62"/>
      <c r="M39" s="66">
        <f t="shared" si="20"/>
        <v>10490.76923076923</v>
      </c>
      <c r="N39" s="66">
        <f t="shared" si="21"/>
        <v>5245.3846153846152</v>
      </c>
      <c r="O39" s="66">
        <f t="shared" si="22"/>
        <v>3496.9230769230767</v>
      </c>
      <c r="P39" s="66">
        <f t="shared" si="23"/>
        <v>2622.6923076923076</v>
      </c>
      <c r="Q39" s="66">
        <f t="shared" si="24"/>
        <v>2098.1538461538462</v>
      </c>
      <c r="R39" s="66">
        <f t="shared" si="25"/>
        <v>1748.4615384615383</v>
      </c>
    </row>
    <row r="40" spans="2:18" x14ac:dyDescent="0.25">
      <c r="B40" s="62"/>
      <c r="C40" s="62"/>
      <c r="D40" s="62" t="s">
        <v>666</v>
      </c>
      <c r="E40" s="60" t="s">
        <v>468</v>
      </c>
      <c r="F40" s="61" t="s">
        <v>585</v>
      </c>
      <c r="G40" s="61"/>
      <c r="H40" s="62">
        <v>291941</v>
      </c>
      <c r="I40" s="63"/>
      <c r="J40" s="62"/>
      <c r="K40" s="62"/>
      <c r="L40" s="62"/>
      <c r="M40" s="66">
        <f t="shared" si="20"/>
        <v>44914</v>
      </c>
      <c r="N40" s="66">
        <f t="shared" si="21"/>
        <v>22457</v>
      </c>
      <c r="O40" s="66">
        <f t="shared" si="22"/>
        <v>14971.333333333334</v>
      </c>
      <c r="P40" s="66">
        <f t="shared" si="23"/>
        <v>11228.5</v>
      </c>
      <c r="Q40" s="66">
        <f t="shared" si="24"/>
        <v>8982.7999999999993</v>
      </c>
      <c r="R40" s="66">
        <f t="shared" si="25"/>
        <v>7485.666666666667</v>
      </c>
    </row>
    <row r="41" spans="2:18" x14ac:dyDescent="0.25">
      <c r="B41" s="62"/>
      <c r="C41" s="62"/>
      <c r="D41" s="62" t="s">
        <v>666</v>
      </c>
      <c r="E41" s="60" t="s">
        <v>469</v>
      </c>
      <c r="F41" s="61" t="s">
        <v>586</v>
      </c>
      <c r="G41" s="61"/>
      <c r="H41" s="62">
        <v>60680</v>
      </c>
      <c r="I41" s="63"/>
      <c r="J41" s="62"/>
      <c r="K41" s="62"/>
      <c r="L41" s="62"/>
      <c r="M41" s="66">
        <f t="shared" si="20"/>
        <v>9335.3846153846152</v>
      </c>
      <c r="N41" s="66">
        <f t="shared" si="21"/>
        <v>4667.6923076923076</v>
      </c>
      <c r="O41" s="66">
        <f t="shared" si="22"/>
        <v>3111.7948717948716</v>
      </c>
      <c r="P41" s="66">
        <f t="shared" si="23"/>
        <v>2333.8461538461538</v>
      </c>
      <c r="Q41" s="66">
        <f t="shared" si="24"/>
        <v>1867.0769230769231</v>
      </c>
      <c r="R41" s="66">
        <f t="shared" si="25"/>
        <v>1555.8974358974358</v>
      </c>
    </row>
    <row r="42" spans="2:18" x14ac:dyDescent="0.25">
      <c r="B42" s="62"/>
      <c r="C42" s="62"/>
      <c r="D42" s="62" t="s">
        <v>666</v>
      </c>
      <c r="E42" s="60" t="s">
        <v>470</v>
      </c>
      <c r="F42" s="61" t="s">
        <v>587</v>
      </c>
      <c r="G42" s="61"/>
      <c r="H42" s="62">
        <v>47594</v>
      </c>
      <c r="I42" s="63"/>
      <c r="J42" s="62"/>
      <c r="K42" s="62"/>
      <c r="L42" s="62"/>
      <c r="M42" s="66">
        <f t="shared" si="20"/>
        <v>7322.1538461538457</v>
      </c>
      <c r="N42" s="66">
        <f t="shared" si="21"/>
        <v>3661.0769230769229</v>
      </c>
      <c r="O42" s="66">
        <f t="shared" si="22"/>
        <v>2440.7179487179487</v>
      </c>
      <c r="P42" s="66">
        <f t="shared" si="23"/>
        <v>1830.5384615384614</v>
      </c>
      <c r="Q42" s="66">
        <f t="shared" si="24"/>
        <v>1464.4307692307691</v>
      </c>
      <c r="R42" s="66">
        <f t="shared" si="25"/>
        <v>1220.3589743589744</v>
      </c>
    </row>
    <row r="43" spans="2:18" x14ac:dyDescent="0.25">
      <c r="B43" s="62"/>
      <c r="C43" s="62"/>
      <c r="D43" s="62" t="s">
        <v>666</v>
      </c>
      <c r="E43" s="60" t="s">
        <v>471</v>
      </c>
      <c r="F43" s="61" t="s">
        <v>588</v>
      </c>
      <c r="G43" s="61"/>
      <c r="H43" s="62">
        <v>25400</v>
      </c>
      <c r="I43" s="63"/>
      <c r="J43" s="62"/>
      <c r="K43" s="62"/>
      <c r="L43" s="62"/>
      <c r="M43" s="66">
        <f t="shared" si="20"/>
        <v>3907.6923076923076</v>
      </c>
      <c r="N43" s="66">
        <f t="shared" si="21"/>
        <v>1953.8461538461538</v>
      </c>
      <c r="O43" s="66">
        <f t="shared" si="22"/>
        <v>1302.5641025641025</v>
      </c>
      <c r="P43" s="66">
        <f t="shared" si="23"/>
        <v>976.92307692307691</v>
      </c>
      <c r="Q43" s="66">
        <f t="shared" si="24"/>
        <v>781.53846153846155</v>
      </c>
      <c r="R43" s="66">
        <f t="shared" si="25"/>
        <v>651.28205128205127</v>
      </c>
    </row>
    <row r="44" spans="2:18" x14ac:dyDescent="0.25">
      <c r="B44" s="62"/>
      <c r="C44" s="62"/>
      <c r="D44" s="62" t="s">
        <v>667</v>
      </c>
      <c r="E44" s="67" t="s">
        <v>472</v>
      </c>
      <c r="F44" s="68" t="s">
        <v>589</v>
      </c>
      <c r="G44" s="68"/>
      <c r="H44" s="69">
        <v>254783</v>
      </c>
      <c r="I44" s="71"/>
      <c r="J44" s="69"/>
      <c r="K44" s="69"/>
      <c r="L44" s="69"/>
      <c r="M44" s="71">
        <f>(H44/52)*16</f>
        <v>78394.769230769234</v>
      </c>
      <c r="N44" s="72">
        <f>M44/2</f>
        <v>39197.384615384617</v>
      </c>
      <c r="O44" s="72">
        <f>M44/3</f>
        <v>26131.589743589746</v>
      </c>
      <c r="P44" s="72">
        <f>M44/4</f>
        <v>19598.692307692309</v>
      </c>
      <c r="Q44" s="72">
        <f>M44/5</f>
        <v>15678.953846153847</v>
      </c>
      <c r="R44" s="72">
        <f>M44/6</f>
        <v>13065.794871794873</v>
      </c>
    </row>
    <row r="45" spans="2:18" x14ac:dyDescent="0.25">
      <c r="B45" s="62"/>
      <c r="C45" s="62"/>
      <c r="D45" s="62" t="s">
        <v>666</v>
      </c>
      <c r="E45" s="60" t="s">
        <v>473</v>
      </c>
      <c r="F45" s="61" t="s">
        <v>590</v>
      </c>
      <c r="G45" s="61"/>
      <c r="H45" s="62">
        <v>28986</v>
      </c>
      <c r="I45" s="63"/>
      <c r="J45" s="62"/>
      <c r="K45" s="62"/>
      <c r="L45" s="62"/>
      <c r="M45" s="66">
        <f t="shared" ref="M45" si="26">(H45/52)*8</f>
        <v>4459.3846153846152</v>
      </c>
      <c r="N45" s="66">
        <f>M45/2</f>
        <v>2229.6923076923076</v>
      </c>
      <c r="O45" s="66">
        <f>M45/3</f>
        <v>1486.4615384615383</v>
      </c>
      <c r="P45" s="66">
        <f>M45/4</f>
        <v>1114.8461538461538</v>
      </c>
      <c r="Q45" s="66">
        <f>M45/5</f>
        <v>891.87692307692305</v>
      </c>
      <c r="R45" s="66">
        <f>M45/6</f>
        <v>743.23076923076917</v>
      </c>
    </row>
    <row r="46" spans="2:18" x14ac:dyDescent="0.25">
      <c r="B46" s="62"/>
      <c r="C46" s="62"/>
      <c r="D46" s="62" t="s">
        <v>667</v>
      </c>
      <c r="E46" s="67" t="s">
        <v>474</v>
      </c>
      <c r="F46" s="68" t="s">
        <v>591</v>
      </c>
      <c r="G46" s="68"/>
      <c r="H46" s="69">
        <v>51121</v>
      </c>
      <c r="I46" s="71"/>
      <c r="J46" s="69"/>
      <c r="K46" s="69"/>
      <c r="L46" s="69"/>
      <c r="M46" s="71">
        <f>(H46/52)*16</f>
        <v>15729.538461538461</v>
      </c>
      <c r="N46" s="72">
        <f>M46/2</f>
        <v>7864.7692307692305</v>
      </c>
      <c r="O46" s="72">
        <f>M46/3</f>
        <v>5243.1794871794873</v>
      </c>
      <c r="P46" s="72">
        <f>M46/4</f>
        <v>3932.3846153846152</v>
      </c>
      <c r="Q46" s="72">
        <f>M46/5</f>
        <v>3145.9076923076923</v>
      </c>
      <c r="R46" s="72">
        <f>M46/6</f>
        <v>2621.5897435897436</v>
      </c>
    </row>
    <row r="47" spans="2:18" x14ac:dyDescent="0.25">
      <c r="B47" s="62"/>
      <c r="C47" s="62"/>
      <c r="D47" s="62" t="s">
        <v>666</v>
      </c>
      <c r="E47" s="60" t="s">
        <v>475</v>
      </c>
      <c r="F47" s="61" t="s">
        <v>592</v>
      </c>
      <c r="G47" s="61"/>
      <c r="H47" s="62">
        <v>13143830</v>
      </c>
      <c r="I47" s="63"/>
      <c r="J47" s="62"/>
      <c r="K47" s="62"/>
      <c r="L47" s="62"/>
      <c r="M47" s="66">
        <f t="shared" ref="M47" si="27">(H47/52)*8</f>
        <v>2022127.6923076923</v>
      </c>
      <c r="N47" s="66">
        <f>M47/2</f>
        <v>1011063.8461538461</v>
      </c>
      <c r="O47" s="66">
        <f>M47/3</f>
        <v>674042.56410256412</v>
      </c>
      <c r="P47" s="66">
        <f>M47/4</f>
        <v>505531.92307692306</v>
      </c>
      <c r="Q47" s="66">
        <f>M47/5</f>
        <v>404425.53846153844</v>
      </c>
      <c r="R47" s="66">
        <f>M47/6</f>
        <v>337021.28205128206</v>
      </c>
    </row>
    <row r="48" spans="2:18" x14ac:dyDescent="0.25">
      <c r="B48" s="62"/>
      <c r="C48" s="62"/>
      <c r="D48" s="62" t="s">
        <v>667</v>
      </c>
      <c r="E48" s="67" t="s">
        <v>476</v>
      </c>
      <c r="F48" s="68" t="s">
        <v>593</v>
      </c>
      <c r="G48" s="68"/>
      <c r="H48" s="69">
        <v>8700</v>
      </c>
      <c r="I48" s="71"/>
      <c r="J48" s="69"/>
      <c r="K48" s="69"/>
      <c r="L48" s="69"/>
      <c r="M48" s="71">
        <f>(H48/52)*16</f>
        <v>2676.9230769230771</v>
      </c>
      <c r="N48" s="72">
        <f>M48/2</f>
        <v>1338.4615384615386</v>
      </c>
      <c r="O48" s="72">
        <f>M48/3</f>
        <v>892.30769230769238</v>
      </c>
      <c r="P48" s="72">
        <f>M48/4</f>
        <v>669.23076923076928</v>
      </c>
      <c r="Q48" s="72">
        <f>M48/5</f>
        <v>535.38461538461547</v>
      </c>
      <c r="R48" s="72">
        <f>M48/6</f>
        <v>446.15384615384619</v>
      </c>
    </row>
    <row r="49" spans="2:18" x14ac:dyDescent="0.25">
      <c r="B49" s="62"/>
      <c r="C49" s="62"/>
      <c r="D49" s="62" t="s">
        <v>666</v>
      </c>
      <c r="E49" s="60" t="s">
        <v>477</v>
      </c>
      <c r="F49" s="61" t="s">
        <v>594</v>
      </c>
      <c r="G49" s="61"/>
      <c r="H49" s="62">
        <v>184950</v>
      </c>
      <c r="I49" s="63"/>
      <c r="J49" s="62"/>
      <c r="K49" s="62"/>
      <c r="L49" s="62"/>
      <c r="M49" s="66">
        <f t="shared" ref="M49:M55" si="28">(H49/52)*8</f>
        <v>28453.846153846152</v>
      </c>
      <c r="N49" s="66">
        <f t="shared" ref="N49:N55" si="29">M49/2</f>
        <v>14226.923076923076</v>
      </c>
      <c r="O49" s="66">
        <f t="shared" ref="O49:O55" si="30">M49/3</f>
        <v>9484.6153846153848</v>
      </c>
      <c r="P49" s="66">
        <f t="shared" ref="P49:P55" si="31">M49/4</f>
        <v>7113.4615384615381</v>
      </c>
      <c r="Q49" s="66">
        <f t="shared" ref="Q49:Q55" si="32">M49/5</f>
        <v>5690.7692307692305</v>
      </c>
      <c r="R49" s="66">
        <f t="shared" ref="R49:R55" si="33">M49/6</f>
        <v>4742.3076923076924</v>
      </c>
    </row>
    <row r="50" spans="2:18" x14ac:dyDescent="0.25">
      <c r="B50" s="62"/>
      <c r="C50" s="62"/>
      <c r="D50" s="62" t="s">
        <v>666</v>
      </c>
      <c r="E50" s="60" t="s">
        <v>478</v>
      </c>
      <c r="F50" s="61" t="s">
        <v>595</v>
      </c>
      <c r="G50" s="61"/>
      <c r="H50" s="62">
        <v>79330</v>
      </c>
      <c r="I50" s="63"/>
      <c r="J50" s="62"/>
      <c r="K50" s="62"/>
      <c r="L50" s="62"/>
      <c r="M50" s="66">
        <f t="shared" si="28"/>
        <v>12204.615384615385</v>
      </c>
      <c r="N50" s="66">
        <f t="shared" si="29"/>
        <v>6102.3076923076924</v>
      </c>
      <c r="O50" s="66">
        <f t="shared" si="30"/>
        <v>4068.2051282051284</v>
      </c>
      <c r="P50" s="66">
        <f t="shared" si="31"/>
        <v>3051.1538461538462</v>
      </c>
      <c r="Q50" s="66">
        <f t="shared" si="32"/>
        <v>2440.9230769230771</v>
      </c>
      <c r="R50" s="66">
        <f t="shared" si="33"/>
        <v>2034.1025641025642</v>
      </c>
    </row>
    <row r="51" spans="2:18" x14ac:dyDescent="0.25">
      <c r="B51" s="62"/>
      <c r="C51" s="62"/>
      <c r="D51" s="62" t="s">
        <v>666</v>
      </c>
      <c r="E51" s="60" t="s">
        <v>479</v>
      </c>
      <c r="F51" s="61" t="s">
        <v>596</v>
      </c>
      <c r="G51" s="61"/>
      <c r="H51" s="62">
        <v>18900</v>
      </c>
      <c r="I51" s="63"/>
      <c r="J51" s="62"/>
      <c r="K51" s="62"/>
      <c r="L51" s="62"/>
      <c r="M51" s="66">
        <f t="shared" si="28"/>
        <v>2907.6923076923076</v>
      </c>
      <c r="N51" s="66">
        <f t="shared" si="29"/>
        <v>1453.8461538461538</v>
      </c>
      <c r="O51" s="66">
        <f t="shared" si="30"/>
        <v>969.23076923076917</v>
      </c>
      <c r="P51" s="66">
        <f t="shared" si="31"/>
        <v>726.92307692307691</v>
      </c>
      <c r="Q51" s="66">
        <f t="shared" si="32"/>
        <v>581.53846153846155</v>
      </c>
      <c r="R51" s="66">
        <f t="shared" si="33"/>
        <v>484.61538461538458</v>
      </c>
    </row>
    <row r="52" spans="2:18" x14ac:dyDescent="0.25">
      <c r="B52" s="62"/>
      <c r="C52" s="62"/>
      <c r="D52" s="62" t="s">
        <v>666</v>
      </c>
      <c r="E52" s="60" t="s">
        <v>480</v>
      </c>
      <c r="F52" s="61" t="s">
        <v>597</v>
      </c>
      <c r="G52" s="61"/>
      <c r="H52" s="62">
        <v>128354</v>
      </c>
      <c r="I52" s="63"/>
      <c r="J52" s="62"/>
      <c r="K52" s="62"/>
      <c r="L52" s="62"/>
      <c r="M52" s="66">
        <f t="shared" si="28"/>
        <v>19746.76923076923</v>
      </c>
      <c r="N52" s="66">
        <f t="shared" si="29"/>
        <v>9873.3846153846152</v>
      </c>
      <c r="O52" s="66">
        <f t="shared" si="30"/>
        <v>6582.2564102564102</v>
      </c>
      <c r="P52" s="66">
        <f t="shared" si="31"/>
        <v>4936.6923076923076</v>
      </c>
      <c r="Q52" s="66">
        <f t="shared" si="32"/>
        <v>3949.353846153846</v>
      </c>
      <c r="R52" s="66">
        <f t="shared" si="33"/>
        <v>3291.1282051282051</v>
      </c>
    </row>
    <row r="53" spans="2:18" x14ac:dyDescent="0.25">
      <c r="B53" s="62"/>
      <c r="C53" s="62"/>
      <c r="D53" s="62" t="s">
        <v>666</v>
      </c>
      <c r="E53" s="60" t="s">
        <v>481</v>
      </c>
      <c r="F53" s="61" t="s">
        <v>598</v>
      </c>
      <c r="G53" s="61"/>
      <c r="H53" s="62">
        <v>11580</v>
      </c>
      <c r="I53" s="63"/>
      <c r="J53" s="62"/>
      <c r="K53" s="62"/>
      <c r="L53" s="62"/>
      <c r="M53" s="66">
        <f t="shared" si="28"/>
        <v>1781.5384615384614</v>
      </c>
      <c r="N53" s="66">
        <f t="shared" si="29"/>
        <v>890.76923076923072</v>
      </c>
      <c r="O53" s="66">
        <f t="shared" si="30"/>
        <v>593.84615384615381</v>
      </c>
      <c r="P53" s="66">
        <f t="shared" si="31"/>
        <v>445.38461538461536</v>
      </c>
      <c r="Q53" s="66">
        <f t="shared" si="32"/>
        <v>356.30769230769226</v>
      </c>
      <c r="R53" s="66">
        <f t="shared" si="33"/>
        <v>296.92307692307691</v>
      </c>
    </row>
    <row r="54" spans="2:18" x14ac:dyDescent="0.25">
      <c r="B54" s="62"/>
      <c r="C54" s="62"/>
      <c r="D54" s="62" t="s">
        <v>666</v>
      </c>
      <c r="E54" s="60" t="s">
        <v>482</v>
      </c>
      <c r="F54" s="61" t="s">
        <v>599</v>
      </c>
      <c r="G54" s="61"/>
      <c r="H54" s="62">
        <v>48880</v>
      </c>
      <c r="I54" s="63"/>
      <c r="J54" s="62"/>
      <c r="K54" s="62"/>
      <c r="L54" s="62"/>
      <c r="M54" s="66">
        <f t="shared" si="28"/>
        <v>7520</v>
      </c>
      <c r="N54" s="66">
        <f t="shared" si="29"/>
        <v>3760</v>
      </c>
      <c r="O54" s="66">
        <f t="shared" si="30"/>
        <v>2506.6666666666665</v>
      </c>
      <c r="P54" s="66">
        <f t="shared" si="31"/>
        <v>1880</v>
      </c>
      <c r="Q54" s="66">
        <f t="shared" si="32"/>
        <v>1504</v>
      </c>
      <c r="R54" s="66">
        <f t="shared" si="33"/>
        <v>1253.3333333333333</v>
      </c>
    </row>
    <row r="55" spans="2:18" x14ac:dyDescent="0.25">
      <c r="B55" s="62"/>
      <c r="C55" s="62"/>
      <c r="D55" s="62" t="s">
        <v>666</v>
      </c>
      <c r="E55" s="60" t="s">
        <v>483</v>
      </c>
      <c r="F55" s="61" t="s">
        <v>600</v>
      </c>
      <c r="G55" s="61"/>
      <c r="H55" s="62">
        <v>18570</v>
      </c>
      <c r="I55" s="63"/>
      <c r="J55" s="62"/>
      <c r="K55" s="62"/>
      <c r="L55" s="62"/>
      <c r="M55" s="66">
        <f t="shared" si="28"/>
        <v>2856.9230769230771</v>
      </c>
      <c r="N55" s="66">
        <f t="shared" si="29"/>
        <v>1428.4615384615386</v>
      </c>
      <c r="O55" s="66">
        <f t="shared" si="30"/>
        <v>952.30769230769238</v>
      </c>
      <c r="P55" s="66">
        <f t="shared" si="31"/>
        <v>714.23076923076928</v>
      </c>
      <c r="Q55" s="66">
        <f t="shared" si="32"/>
        <v>571.38461538461547</v>
      </c>
      <c r="R55" s="66">
        <f t="shared" si="33"/>
        <v>476.15384615384619</v>
      </c>
    </row>
    <row r="56" spans="2:18" x14ac:dyDescent="0.25">
      <c r="B56" s="62"/>
      <c r="C56" s="62"/>
      <c r="D56" s="62" t="s">
        <v>667</v>
      </c>
      <c r="E56" s="67" t="s">
        <v>484</v>
      </c>
      <c r="F56" s="68" t="s">
        <v>601</v>
      </c>
      <c r="G56" s="68"/>
      <c r="H56" s="69">
        <v>4643465</v>
      </c>
      <c r="I56" s="71"/>
      <c r="J56" s="69"/>
      <c r="K56" s="69"/>
      <c r="L56" s="69"/>
      <c r="M56" s="71">
        <f>(H56/52)*16</f>
        <v>1428758.4615384615</v>
      </c>
      <c r="N56" s="72">
        <f>M56/2</f>
        <v>714379.23076923075</v>
      </c>
      <c r="O56" s="72">
        <f>M56/3</f>
        <v>476252.8205128205</v>
      </c>
      <c r="P56" s="72">
        <f>M56/4</f>
        <v>357189.61538461538</v>
      </c>
      <c r="Q56" s="72">
        <f>M56/5</f>
        <v>285751.69230769231</v>
      </c>
      <c r="R56" s="72">
        <f>M56/6</f>
        <v>238126.41025641025</v>
      </c>
    </row>
    <row r="57" spans="2:18" x14ac:dyDescent="0.25">
      <c r="B57" s="62"/>
      <c r="C57" s="62"/>
      <c r="D57" s="62" t="s">
        <v>666</v>
      </c>
      <c r="E57" s="60" t="s">
        <v>485</v>
      </c>
      <c r="F57" s="61" t="s">
        <v>602</v>
      </c>
      <c r="G57" s="61"/>
      <c r="H57" s="62">
        <v>1</v>
      </c>
      <c r="I57" s="63"/>
      <c r="J57" s="62"/>
      <c r="K57" s="62"/>
      <c r="L57" s="62"/>
      <c r="M57" s="66">
        <v>1</v>
      </c>
      <c r="N57" s="66">
        <f t="shared" ref="N57:N75" si="34">M57/2</f>
        <v>0.5</v>
      </c>
      <c r="O57" s="66">
        <f t="shared" ref="O57:O75" si="35">M57/3</f>
        <v>0.33333333333333331</v>
      </c>
      <c r="P57" s="66">
        <f t="shared" ref="P57:P75" si="36">M57/4</f>
        <v>0.25</v>
      </c>
      <c r="Q57" s="66">
        <f t="shared" ref="Q57:Q75" si="37">M57/5</f>
        <v>0.2</v>
      </c>
      <c r="R57" s="66">
        <f t="shared" ref="R57:R75" si="38">M57/6</f>
        <v>0.16666666666666666</v>
      </c>
    </row>
    <row r="58" spans="2:18" x14ac:dyDescent="0.25">
      <c r="B58" s="62"/>
      <c r="C58" s="62"/>
      <c r="D58" s="62" t="s">
        <v>666</v>
      </c>
      <c r="E58" s="60" t="s">
        <v>486</v>
      </c>
      <c r="F58" s="61" t="s">
        <v>603</v>
      </c>
      <c r="G58" s="61"/>
      <c r="H58" s="62">
        <v>1</v>
      </c>
      <c r="I58" s="63"/>
      <c r="J58" s="62"/>
      <c r="K58" s="62"/>
      <c r="L58" s="62"/>
      <c r="M58" s="66">
        <v>1</v>
      </c>
      <c r="N58" s="66">
        <f t="shared" si="34"/>
        <v>0.5</v>
      </c>
      <c r="O58" s="66">
        <f t="shared" si="35"/>
        <v>0.33333333333333331</v>
      </c>
      <c r="P58" s="66">
        <f t="shared" si="36"/>
        <v>0.25</v>
      </c>
      <c r="Q58" s="66">
        <f t="shared" si="37"/>
        <v>0.2</v>
      </c>
      <c r="R58" s="66">
        <f t="shared" si="38"/>
        <v>0.16666666666666666</v>
      </c>
    </row>
    <row r="59" spans="2:18" x14ac:dyDescent="0.25">
      <c r="B59" s="62"/>
      <c r="C59" s="62"/>
      <c r="D59" s="62" t="s">
        <v>666</v>
      </c>
      <c r="E59" s="60" t="s">
        <v>487</v>
      </c>
      <c r="F59" s="61" t="s">
        <v>604</v>
      </c>
      <c r="G59" s="61"/>
      <c r="H59" s="62">
        <v>1</v>
      </c>
      <c r="I59" s="63"/>
      <c r="J59" s="62"/>
      <c r="K59" s="62"/>
      <c r="L59" s="62"/>
      <c r="M59" s="66">
        <v>1</v>
      </c>
      <c r="N59" s="66">
        <f t="shared" si="34"/>
        <v>0.5</v>
      </c>
      <c r="O59" s="66">
        <f t="shared" si="35"/>
        <v>0.33333333333333331</v>
      </c>
      <c r="P59" s="66">
        <f t="shared" si="36"/>
        <v>0.25</v>
      </c>
      <c r="Q59" s="66">
        <f t="shared" si="37"/>
        <v>0.2</v>
      </c>
      <c r="R59" s="66">
        <f t="shared" si="38"/>
        <v>0.16666666666666666</v>
      </c>
    </row>
    <row r="60" spans="2:18" x14ac:dyDescent="0.25">
      <c r="B60" s="62"/>
      <c r="C60" s="62"/>
      <c r="D60" s="62" t="s">
        <v>666</v>
      </c>
      <c r="E60" s="60" t="s">
        <v>488</v>
      </c>
      <c r="F60" s="61" t="s">
        <v>605</v>
      </c>
      <c r="G60" s="61"/>
      <c r="H60" s="62">
        <v>20</v>
      </c>
      <c r="I60" s="63"/>
      <c r="J60" s="62"/>
      <c r="K60" s="62"/>
      <c r="L60" s="62"/>
      <c r="M60" s="66">
        <v>3</v>
      </c>
      <c r="N60" s="66">
        <f t="shared" si="34"/>
        <v>1.5</v>
      </c>
      <c r="O60" s="66">
        <f t="shared" si="35"/>
        <v>1</v>
      </c>
      <c r="P60" s="66">
        <f t="shared" si="36"/>
        <v>0.75</v>
      </c>
      <c r="Q60" s="66">
        <f t="shared" si="37"/>
        <v>0.6</v>
      </c>
      <c r="R60" s="66">
        <f t="shared" si="38"/>
        <v>0.5</v>
      </c>
    </row>
    <row r="61" spans="2:18" x14ac:dyDescent="0.25">
      <c r="B61" s="62"/>
      <c r="C61" s="62"/>
      <c r="D61" s="62" t="s">
        <v>666</v>
      </c>
      <c r="E61" s="60" t="s">
        <v>489</v>
      </c>
      <c r="F61" s="61" t="s">
        <v>606</v>
      </c>
      <c r="G61" s="61"/>
      <c r="H61" s="62">
        <v>3758240</v>
      </c>
      <c r="I61" s="63"/>
      <c r="J61" s="62"/>
      <c r="K61" s="62"/>
      <c r="L61" s="62"/>
      <c r="M61" s="66">
        <f t="shared" ref="M61:M75" si="39">(H61/52)*8</f>
        <v>578190.76923076925</v>
      </c>
      <c r="N61" s="66">
        <f t="shared" si="34"/>
        <v>289095.38461538462</v>
      </c>
      <c r="O61" s="66">
        <f t="shared" si="35"/>
        <v>192730.25641025641</v>
      </c>
      <c r="P61" s="66">
        <f t="shared" si="36"/>
        <v>144547.69230769231</v>
      </c>
      <c r="Q61" s="66">
        <f t="shared" si="37"/>
        <v>115638.15384615384</v>
      </c>
      <c r="R61" s="66">
        <f t="shared" si="38"/>
        <v>96365.128205128203</v>
      </c>
    </row>
    <row r="62" spans="2:18" x14ac:dyDescent="0.25">
      <c r="B62" s="62"/>
      <c r="C62" s="62"/>
      <c r="D62" s="62" t="s">
        <v>666</v>
      </c>
      <c r="E62" s="60" t="s">
        <v>490</v>
      </c>
      <c r="F62" s="61" t="s">
        <v>607</v>
      </c>
      <c r="G62" s="61"/>
      <c r="H62" s="62">
        <v>11712</v>
      </c>
      <c r="I62" s="63"/>
      <c r="J62" s="62"/>
      <c r="K62" s="62"/>
      <c r="L62" s="62"/>
      <c r="M62" s="66">
        <f t="shared" si="39"/>
        <v>1801.8461538461538</v>
      </c>
      <c r="N62" s="66">
        <f t="shared" si="34"/>
        <v>900.92307692307691</v>
      </c>
      <c r="O62" s="66">
        <f t="shared" si="35"/>
        <v>600.61538461538464</v>
      </c>
      <c r="P62" s="66">
        <f t="shared" si="36"/>
        <v>450.46153846153845</v>
      </c>
      <c r="Q62" s="66">
        <f t="shared" si="37"/>
        <v>360.36923076923074</v>
      </c>
      <c r="R62" s="66">
        <f t="shared" si="38"/>
        <v>300.30769230769232</v>
      </c>
    </row>
    <row r="63" spans="2:18" x14ac:dyDescent="0.25">
      <c r="B63" s="62"/>
      <c r="C63" s="62"/>
      <c r="D63" s="62" t="s">
        <v>666</v>
      </c>
      <c r="E63" s="60" t="s">
        <v>491</v>
      </c>
      <c r="F63" s="61" t="s">
        <v>608</v>
      </c>
      <c r="G63" s="61"/>
      <c r="H63" s="62">
        <v>4560</v>
      </c>
      <c r="I63" s="63"/>
      <c r="J63" s="62"/>
      <c r="K63" s="62"/>
      <c r="L63" s="62"/>
      <c r="M63" s="66">
        <f t="shared" si="39"/>
        <v>701.53846153846155</v>
      </c>
      <c r="N63" s="66">
        <f t="shared" si="34"/>
        <v>350.76923076923077</v>
      </c>
      <c r="O63" s="66">
        <f t="shared" si="35"/>
        <v>233.84615384615384</v>
      </c>
      <c r="P63" s="66">
        <f t="shared" si="36"/>
        <v>175.38461538461539</v>
      </c>
      <c r="Q63" s="66">
        <f t="shared" si="37"/>
        <v>140.30769230769232</v>
      </c>
      <c r="R63" s="66">
        <f t="shared" si="38"/>
        <v>116.92307692307692</v>
      </c>
    </row>
    <row r="64" spans="2:18" x14ac:dyDescent="0.25">
      <c r="B64" s="62"/>
      <c r="C64" s="62"/>
      <c r="D64" s="62" t="s">
        <v>666</v>
      </c>
      <c r="E64" s="60" t="s">
        <v>492</v>
      </c>
      <c r="F64" s="61" t="s">
        <v>609</v>
      </c>
      <c r="G64" s="61"/>
      <c r="H64" s="62">
        <v>15820</v>
      </c>
      <c r="I64" s="63"/>
      <c r="J64" s="62"/>
      <c r="K64" s="62"/>
      <c r="L64" s="62"/>
      <c r="M64" s="66">
        <f t="shared" si="39"/>
        <v>2433.8461538461538</v>
      </c>
      <c r="N64" s="66">
        <f t="shared" si="34"/>
        <v>1216.9230769230769</v>
      </c>
      <c r="O64" s="66">
        <f t="shared" si="35"/>
        <v>811.28205128205127</v>
      </c>
      <c r="P64" s="66">
        <f t="shared" si="36"/>
        <v>608.46153846153845</v>
      </c>
      <c r="Q64" s="66">
        <f t="shared" si="37"/>
        <v>486.76923076923077</v>
      </c>
      <c r="R64" s="66">
        <f t="shared" si="38"/>
        <v>405.64102564102564</v>
      </c>
    </row>
    <row r="65" spans="2:18" x14ac:dyDescent="0.25">
      <c r="B65" s="62"/>
      <c r="C65" s="62"/>
      <c r="D65" s="62" t="s">
        <v>666</v>
      </c>
      <c r="E65" s="60" t="s">
        <v>493</v>
      </c>
      <c r="F65" s="61" t="s">
        <v>610</v>
      </c>
      <c r="G65" s="61"/>
      <c r="H65" s="62">
        <v>35940</v>
      </c>
      <c r="I65" s="63"/>
      <c r="J65" s="62"/>
      <c r="K65" s="62"/>
      <c r="L65" s="62"/>
      <c r="M65" s="66">
        <f t="shared" si="39"/>
        <v>5529.2307692307695</v>
      </c>
      <c r="N65" s="66">
        <f t="shared" si="34"/>
        <v>2764.6153846153848</v>
      </c>
      <c r="O65" s="66">
        <f t="shared" si="35"/>
        <v>1843.0769230769231</v>
      </c>
      <c r="P65" s="66">
        <f t="shared" si="36"/>
        <v>1382.3076923076924</v>
      </c>
      <c r="Q65" s="66">
        <f t="shared" si="37"/>
        <v>1105.8461538461538</v>
      </c>
      <c r="R65" s="66">
        <f t="shared" si="38"/>
        <v>921.53846153846155</v>
      </c>
    </row>
    <row r="66" spans="2:18" x14ac:dyDescent="0.25">
      <c r="B66" s="62"/>
      <c r="C66" s="62"/>
      <c r="D66" s="62" t="s">
        <v>666</v>
      </c>
      <c r="E66" s="60" t="s">
        <v>494</v>
      </c>
      <c r="F66" s="61" t="s">
        <v>611</v>
      </c>
      <c r="G66" s="61"/>
      <c r="H66" s="62">
        <v>25575</v>
      </c>
      <c r="I66" s="63"/>
      <c r="J66" s="62"/>
      <c r="K66" s="62"/>
      <c r="L66" s="62"/>
      <c r="M66" s="66">
        <f t="shared" si="39"/>
        <v>3934.6153846153848</v>
      </c>
      <c r="N66" s="66">
        <f t="shared" si="34"/>
        <v>1967.3076923076924</v>
      </c>
      <c r="O66" s="66">
        <f t="shared" si="35"/>
        <v>1311.5384615384617</v>
      </c>
      <c r="P66" s="66">
        <f t="shared" si="36"/>
        <v>983.65384615384619</v>
      </c>
      <c r="Q66" s="66">
        <f t="shared" si="37"/>
        <v>786.92307692307691</v>
      </c>
      <c r="R66" s="66">
        <f t="shared" si="38"/>
        <v>655.76923076923083</v>
      </c>
    </row>
    <row r="67" spans="2:18" x14ac:dyDescent="0.25">
      <c r="B67" s="62"/>
      <c r="C67" s="62"/>
      <c r="D67" s="62" t="s">
        <v>666</v>
      </c>
      <c r="E67" s="60" t="s">
        <v>495</v>
      </c>
      <c r="F67" s="61" t="s">
        <v>612</v>
      </c>
      <c r="G67" s="61"/>
      <c r="H67" s="62">
        <v>199440</v>
      </c>
      <c r="I67" s="63"/>
      <c r="J67" s="62"/>
      <c r="K67" s="62"/>
      <c r="L67" s="62"/>
      <c r="M67" s="66">
        <f t="shared" si="39"/>
        <v>30683.076923076922</v>
      </c>
      <c r="N67" s="66">
        <f t="shared" si="34"/>
        <v>15341.538461538461</v>
      </c>
      <c r="O67" s="66">
        <f t="shared" si="35"/>
        <v>10227.692307692307</v>
      </c>
      <c r="P67" s="66">
        <f t="shared" si="36"/>
        <v>7670.7692307692305</v>
      </c>
      <c r="Q67" s="66">
        <f t="shared" si="37"/>
        <v>6136.6153846153848</v>
      </c>
      <c r="R67" s="66">
        <f t="shared" si="38"/>
        <v>5113.8461538461534</v>
      </c>
    </row>
    <row r="68" spans="2:18" x14ac:dyDescent="0.25">
      <c r="B68" s="62"/>
      <c r="C68" s="62"/>
      <c r="D68" s="62" t="s">
        <v>666</v>
      </c>
      <c r="E68" s="60" t="s">
        <v>496</v>
      </c>
      <c r="F68" s="61" t="s">
        <v>613</v>
      </c>
      <c r="G68" s="61"/>
      <c r="H68" s="62">
        <v>69400</v>
      </c>
      <c r="I68" s="63"/>
      <c r="J68" s="62"/>
      <c r="K68" s="62"/>
      <c r="L68" s="62"/>
      <c r="M68" s="66">
        <f t="shared" si="39"/>
        <v>10676.923076923076</v>
      </c>
      <c r="N68" s="66">
        <f t="shared" si="34"/>
        <v>5338.4615384615381</v>
      </c>
      <c r="O68" s="66">
        <f t="shared" si="35"/>
        <v>3558.9743589743589</v>
      </c>
      <c r="P68" s="66">
        <f t="shared" si="36"/>
        <v>2669.2307692307691</v>
      </c>
      <c r="Q68" s="66">
        <f t="shared" si="37"/>
        <v>2135.3846153846152</v>
      </c>
      <c r="R68" s="66">
        <f t="shared" si="38"/>
        <v>1779.4871794871794</v>
      </c>
    </row>
    <row r="69" spans="2:18" x14ac:dyDescent="0.25">
      <c r="B69" s="62"/>
      <c r="C69" s="62"/>
      <c r="D69" s="62" t="s">
        <v>666</v>
      </c>
      <c r="E69" s="60" t="s">
        <v>497</v>
      </c>
      <c r="F69" s="61" t="s">
        <v>614</v>
      </c>
      <c r="G69" s="61"/>
      <c r="H69" s="62">
        <v>113175</v>
      </c>
      <c r="I69" s="63"/>
      <c r="J69" s="62"/>
      <c r="K69" s="62"/>
      <c r="L69" s="62"/>
      <c r="M69" s="66">
        <f t="shared" si="39"/>
        <v>17411.538461538461</v>
      </c>
      <c r="N69" s="66">
        <f t="shared" si="34"/>
        <v>8705.7692307692305</v>
      </c>
      <c r="O69" s="66">
        <f t="shared" si="35"/>
        <v>5803.8461538461534</v>
      </c>
      <c r="P69" s="66">
        <f t="shared" si="36"/>
        <v>4352.8846153846152</v>
      </c>
      <c r="Q69" s="66">
        <f t="shared" si="37"/>
        <v>3482.3076923076924</v>
      </c>
      <c r="R69" s="66">
        <f t="shared" si="38"/>
        <v>2901.9230769230767</v>
      </c>
    </row>
    <row r="70" spans="2:18" x14ac:dyDescent="0.25">
      <c r="B70" s="62"/>
      <c r="C70" s="62"/>
      <c r="D70" s="62" t="s">
        <v>666</v>
      </c>
      <c r="E70" s="60" t="s">
        <v>498</v>
      </c>
      <c r="F70" s="61" t="s">
        <v>615</v>
      </c>
      <c r="G70" s="61"/>
      <c r="H70" s="62">
        <v>233141</v>
      </c>
      <c r="I70" s="63"/>
      <c r="J70" s="62"/>
      <c r="K70" s="62"/>
      <c r="L70" s="62"/>
      <c r="M70" s="66">
        <f t="shared" si="39"/>
        <v>35867.846153846156</v>
      </c>
      <c r="N70" s="66">
        <f t="shared" si="34"/>
        <v>17933.923076923078</v>
      </c>
      <c r="O70" s="66">
        <f t="shared" si="35"/>
        <v>11955.948717948719</v>
      </c>
      <c r="P70" s="66">
        <f t="shared" si="36"/>
        <v>8966.961538461539</v>
      </c>
      <c r="Q70" s="66">
        <f t="shared" si="37"/>
        <v>7173.5692307692316</v>
      </c>
      <c r="R70" s="66">
        <f t="shared" si="38"/>
        <v>5977.9743589743593</v>
      </c>
    </row>
    <row r="71" spans="2:18" x14ac:dyDescent="0.25">
      <c r="B71" s="62"/>
      <c r="C71" s="62"/>
      <c r="D71" s="62" t="s">
        <v>666</v>
      </c>
      <c r="E71" s="60" t="s">
        <v>499</v>
      </c>
      <c r="F71" s="61" t="s">
        <v>616</v>
      </c>
      <c r="G71" s="61"/>
      <c r="H71" s="62">
        <v>1000258</v>
      </c>
      <c r="I71" s="63"/>
      <c r="J71" s="62"/>
      <c r="K71" s="62"/>
      <c r="L71" s="62"/>
      <c r="M71" s="66">
        <f t="shared" si="39"/>
        <v>153885.84615384616</v>
      </c>
      <c r="N71" s="66">
        <f t="shared" si="34"/>
        <v>76942.923076923078</v>
      </c>
      <c r="O71" s="66">
        <f t="shared" si="35"/>
        <v>51295.282051282054</v>
      </c>
      <c r="P71" s="66">
        <f t="shared" si="36"/>
        <v>38471.461538461539</v>
      </c>
      <c r="Q71" s="66">
        <f t="shared" si="37"/>
        <v>30777.169230769232</v>
      </c>
      <c r="R71" s="66">
        <f t="shared" si="38"/>
        <v>25647.641025641027</v>
      </c>
    </row>
    <row r="72" spans="2:18" x14ac:dyDescent="0.25">
      <c r="B72" s="62"/>
      <c r="C72" s="62"/>
      <c r="D72" s="62" t="s">
        <v>666</v>
      </c>
      <c r="E72" s="60" t="s">
        <v>500</v>
      </c>
      <c r="F72" s="61" t="s">
        <v>617</v>
      </c>
      <c r="G72" s="61"/>
      <c r="H72" s="62">
        <v>230920</v>
      </c>
      <c r="I72" s="63"/>
      <c r="J72" s="62"/>
      <c r="K72" s="62"/>
      <c r="L72" s="62"/>
      <c r="M72" s="66">
        <f t="shared" si="39"/>
        <v>35526.153846153844</v>
      </c>
      <c r="N72" s="66">
        <f t="shared" si="34"/>
        <v>17763.076923076922</v>
      </c>
      <c r="O72" s="66">
        <f t="shared" si="35"/>
        <v>11842.051282051281</v>
      </c>
      <c r="P72" s="66">
        <f t="shared" si="36"/>
        <v>8881.538461538461</v>
      </c>
      <c r="Q72" s="66">
        <f t="shared" si="37"/>
        <v>7105.2307692307686</v>
      </c>
      <c r="R72" s="66">
        <f t="shared" si="38"/>
        <v>5921.0256410256407</v>
      </c>
    </row>
    <row r="73" spans="2:18" x14ac:dyDescent="0.25">
      <c r="B73" s="62"/>
      <c r="C73" s="62"/>
      <c r="D73" s="62" t="s">
        <v>666</v>
      </c>
      <c r="E73" s="60" t="s">
        <v>501</v>
      </c>
      <c r="F73" s="61" t="s">
        <v>618</v>
      </c>
      <c r="G73" s="61"/>
      <c r="H73" s="62">
        <v>26993</v>
      </c>
      <c r="I73" s="63"/>
      <c r="J73" s="62"/>
      <c r="K73" s="62"/>
      <c r="L73" s="62"/>
      <c r="M73" s="66">
        <f t="shared" si="39"/>
        <v>4152.7692307692305</v>
      </c>
      <c r="N73" s="66">
        <f t="shared" si="34"/>
        <v>2076.3846153846152</v>
      </c>
      <c r="O73" s="66">
        <f t="shared" si="35"/>
        <v>1384.2564102564102</v>
      </c>
      <c r="P73" s="66">
        <f t="shared" si="36"/>
        <v>1038.1923076923076</v>
      </c>
      <c r="Q73" s="66">
        <f t="shared" si="37"/>
        <v>830.55384615384605</v>
      </c>
      <c r="R73" s="66">
        <f t="shared" si="38"/>
        <v>692.12820512820508</v>
      </c>
    </row>
    <row r="74" spans="2:18" x14ac:dyDescent="0.25">
      <c r="B74" s="62"/>
      <c r="C74" s="62"/>
      <c r="D74" s="62" t="s">
        <v>666</v>
      </c>
      <c r="E74" s="60" t="s">
        <v>502</v>
      </c>
      <c r="F74" s="61" t="s">
        <v>619</v>
      </c>
      <c r="G74" s="61"/>
      <c r="H74" s="62">
        <v>43412</v>
      </c>
      <c r="I74" s="63"/>
      <c r="J74" s="62"/>
      <c r="K74" s="62"/>
      <c r="L74" s="62"/>
      <c r="M74" s="66">
        <f t="shared" si="39"/>
        <v>6678.7692307692305</v>
      </c>
      <c r="N74" s="66">
        <f t="shared" si="34"/>
        <v>3339.3846153846152</v>
      </c>
      <c r="O74" s="66">
        <f t="shared" si="35"/>
        <v>2226.2564102564102</v>
      </c>
      <c r="P74" s="66">
        <f t="shared" si="36"/>
        <v>1669.6923076923076</v>
      </c>
      <c r="Q74" s="66">
        <f t="shared" si="37"/>
        <v>1335.7538461538461</v>
      </c>
      <c r="R74" s="66">
        <f t="shared" si="38"/>
        <v>1113.1282051282051</v>
      </c>
    </row>
    <row r="75" spans="2:18" x14ac:dyDescent="0.25">
      <c r="B75" s="62"/>
      <c r="C75" s="62"/>
      <c r="D75" s="62" t="s">
        <v>666</v>
      </c>
      <c r="E75" s="60" t="s">
        <v>503</v>
      </c>
      <c r="F75" s="61" t="s">
        <v>620</v>
      </c>
      <c r="G75" s="61"/>
      <c r="H75" s="62">
        <v>105666</v>
      </c>
      <c r="I75" s="63"/>
      <c r="J75" s="62"/>
      <c r="K75" s="62"/>
      <c r="L75" s="62"/>
      <c r="M75" s="66">
        <f t="shared" si="39"/>
        <v>16256.307692307691</v>
      </c>
      <c r="N75" s="66">
        <f t="shared" si="34"/>
        <v>8128.1538461538457</v>
      </c>
      <c r="O75" s="66">
        <f t="shared" si="35"/>
        <v>5418.7692307692305</v>
      </c>
      <c r="P75" s="66">
        <f t="shared" si="36"/>
        <v>4064.0769230769229</v>
      </c>
      <c r="Q75" s="66">
        <f t="shared" si="37"/>
        <v>3251.2615384615383</v>
      </c>
      <c r="R75" s="66">
        <f t="shared" si="38"/>
        <v>2709.3846153846152</v>
      </c>
    </row>
    <row r="76" spans="2:18" x14ac:dyDescent="0.25">
      <c r="B76" s="62"/>
      <c r="C76" s="62"/>
      <c r="D76" s="62" t="s">
        <v>667</v>
      </c>
      <c r="E76" s="67" t="s">
        <v>504</v>
      </c>
      <c r="F76" s="68" t="s">
        <v>621</v>
      </c>
      <c r="G76" s="68"/>
      <c r="H76" s="69">
        <v>416972</v>
      </c>
      <c r="I76" s="71"/>
      <c r="J76" s="69"/>
      <c r="K76" s="69"/>
      <c r="L76" s="69"/>
      <c r="M76" s="71">
        <f>(H76/52)*16</f>
        <v>128299.07692307692</v>
      </c>
      <c r="N76" s="72">
        <f>M76/2</f>
        <v>64149.538461538461</v>
      </c>
      <c r="O76" s="72">
        <f>M76/3</f>
        <v>42766.358974358976</v>
      </c>
      <c r="P76" s="72">
        <f>M76/4</f>
        <v>32074.76923076923</v>
      </c>
      <c r="Q76" s="72">
        <f>M76/5</f>
        <v>25659.815384615384</v>
      </c>
      <c r="R76" s="72">
        <f>M76/6</f>
        <v>21383.179487179488</v>
      </c>
    </row>
    <row r="77" spans="2:18" x14ac:dyDescent="0.25">
      <c r="B77" s="62"/>
      <c r="C77" s="62"/>
      <c r="D77" s="62" t="s">
        <v>666</v>
      </c>
      <c r="E77" s="60" t="s">
        <v>505</v>
      </c>
      <c r="F77" s="61" t="s">
        <v>622</v>
      </c>
      <c r="G77" s="61"/>
      <c r="H77" s="62">
        <v>8060</v>
      </c>
      <c r="I77" s="63"/>
      <c r="J77" s="62"/>
      <c r="K77" s="62"/>
      <c r="L77" s="62"/>
      <c r="M77" s="66">
        <f t="shared" ref="M77:M87" si="40">(H77/52)*8</f>
        <v>1240</v>
      </c>
      <c r="N77" s="66">
        <f t="shared" ref="N77:N87" si="41">M77/2</f>
        <v>620</v>
      </c>
      <c r="O77" s="66">
        <f t="shared" ref="O77:O87" si="42">M77/3</f>
        <v>413.33333333333331</v>
      </c>
      <c r="P77" s="66">
        <f t="shared" ref="P77:P87" si="43">M77/4</f>
        <v>310</v>
      </c>
      <c r="Q77" s="66">
        <f t="shared" ref="Q77:Q87" si="44">M77/5</f>
        <v>248</v>
      </c>
      <c r="R77" s="66">
        <f t="shared" ref="R77:R87" si="45">M77/6</f>
        <v>206.66666666666666</v>
      </c>
    </row>
    <row r="78" spans="2:18" x14ac:dyDescent="0.25">
      <c r="B78" s="62"/>
      <c r="C78" s="62"/>
      <c r="D78" s="62" t="s">
        <v>666</v>
      </c>
      <c r="E78" s="60" t="s">
        <v>506</v>
      </c>
      <c r="F78" s="61" t="s">
        <v>623</v>
      </c>
      <c r="G78" s="61"/>
      <c r="H78" s="62">
        <v>15610</v>
      </c>
      <c r="I78" s="63"/>
      <c r="J78" s="62"/>
      <c r="K78" s="62"/>
      <c r="L78" s="62"/>
      <c r="M78" s="66">
        <f t="shared" si="40"/>
        <v>2401.5384615384614</v>
      </c>
      <c r="N78" s="66">
        <f t="shared" si="41"/>
        <v>1200.7692307692307</v>
      </c>
      <c r="O78" s="66">
        <f t="shared" si="42"/>
        <v>800.51282051282044</v>
      </c>
      <c r="P78" s="66">
        <f t="shared" si="43"/>
        <v>600.38461538461536</v>
      </c>
      <c r="Q78" s="66">
        <f t="shared" si="44"/>
        <v>480.30769230769226</v>
      </c>
      <c r="R78" s="66">
        <f t="shared" si="45"/>
        <v>400.25641025641022</v>
      </c>
    </row>
    <row r="79" spans="2:18" x14ac:dyDescent="0.25">
      <c r="B79" s="62"/>
      <c r="C79" s="62"/>
      <c r="D79" s="62" t="s">
        <v>666</v>
      </c>
      <c r="E79" s="60" t="s">
        <v>507</v>
      </c>
      <c r="F79" s="61" t="s">
        <v>624</v>
      </c>
      <c r="G79" s="61"/>
      <c r="H79" s="62">
        <v>8990</v>
      </c>
      <c r="I79" s="63"/>
      <c r="J79" s="62"/>
      <c r="K79" s="62"/>
      <c r="L79" s="62"/>
      <c r="M79" s="66">
        <f t="shared" si="40"/>
        <v>1383.0769230769231</v>
      </c>
      <c r="N79" s="66">
        <f t="shared" si="41"/>
        <v>691.53846153846155</v>
      </c>
      <c r="O79" s="66">
        <f t="shared" si="42"/>
        <v>461.02564102564105</v>
      </c>
      <c r="P79" s="66">
        <f t="shared" si="43"/>
        <v>345.76923076923077</v>
      </c>
      <c r="Q79" s="66">
        <f t="shared" si="44"/>
        <v>276.61538461538464</v>
      </c>
      <c r="R79" s="66">
        <f t="shared" si="45"/>
        <v>230.51282051282053</v>
      </c>
    </row>
    <row r="80" spans="2:18" x14ac:dyDescent="0.25">
      <c r="B80" s="62"/>
      <c r="C80" s="62"/>
      <c r="D80" s="62" t="s">
        <v>666</v>
      </c>
      <c r="E80" s="60" t="s">
        <v>508</v>
      </c>
      <c r="F80" s="61" t="s">
        <v>625</v>
      </c>
      <c r="G80" s="61"/>
      <c r="H80" s="62">
        <v>193179</v>
      </c>
      <c r="I80" s="63"/>
      <c r="J80" s="62"/>
      <c r="K80" s="62"/>
      <c r="L80" s="62"/>
      <c r="M80" s="66">
        <f t="shared" si="40"/>
        <v>29719.846153846152</v>
      </c>
      <c r="N80" s="66">
        <f t="shared" si="41"/>
        <v>14859.923076923076</v>
      </c>
      <c r="O80" s="66">
        <f t="shared" si="42"/>
        <v>9906.6153846153848</v>
      </c>
      <c r="P80" s="66">
        <f t="shared" si="43"/>
        <v>7429.9615384615381</v>
      </c>
      <c r="Q80" s="66">
        <f t="shared" si="44"/>
        <v>5943.9692307692303</v>
      </c>
      <c r="R80" s="66">
        <f t="shared" si="45"/>
        <v>4953.3076923076924</v>
      </c>
    </row>
    <row r="81" spans="2:18" x14ac:dyDescent="0.25">
      <c r="B81" s="62"/>
      <c r="C81" s="62"/>
      <c r="D81" s="62" t="s">
        <v>666</v>
      </c>
      <c r="E81" s="60" t="s">
        <v>509</v>
      </c>
      <c r="F81" s="61" t="s">
        <v>626</v>
      </c>
      <c r="G81" s="61"/>
      <c r="H81" s="62">
        <v>39210</v>
      </c>
      <c r="I81" s="63"/>
      <c r="J81" s="62"/>
      <c r="K81" s="62"/>
      <c r="L81" s="62"/>
      <c r="M81" s="66">
        <f t="shared" si="40"/>
        <v>6032.3076923076924</v>
      </c>
      <c r="N81" s="66">
        <f t="shared" si="41"/>
        <v>3016.1538461538462</v>
      </c>
      <c r="O81" s="66">
        <f t="shared" si="42"/>
        <v>2010.7692307692307</v>
      </c>
      <c r="P81" s="66">
        <f t="shared" si="43"/>
        <v>1508.0769230769231</v>
      </c>
      <c r="Q81" s="66">
        <f t="shared" si="44"/>
        <v>1206.4615384615386</v>
      </c>
      <c r="R81" s="66">
        <f t="shared" si="45"/>
        <v>1005.3846153846154</v>
      </c>
    </row>
    <row r="82" spans="2:18" x14ac:dyDescent="0.25">
      <c r="B82" s="62"/>
      <c r="C82" s="62"/>
      <c r="D82" s="62" t="s">
        <v>666</v>
      </c>
      <c r="E82" s="60" t="s">
        <v>510</v>
      </c>
      <c r="F82" s="61" t="s">
        <v>627</v>
      </c>
      <c r="G82" s="61"/>
      <c r="H82" s="62">
        <v>45102</v>
      </c>
      <c r="I82" s="63"/>
      <c r="J82" s="62"/>
      <c r="K82" s="62"/>
      <c r="L82" s="62"/>
      <c r="M82" s="66">
        <f t="shared" si="40"/>
        <v>6938.7692307692305</v>
      </c>
      <c r="N82" s="66">
        <f t="shared" si="41"/>
        <v>3469.3846153846152</v>
      </c>
      <c r="O82" s="66">
        <f t="shared" si="42"/>
        <v>2312.9230769230767</v>
      </c>
      <c r="P82" s="66">
        <f t="shared" si="43"/>
        <v>1734.6923076923076</v>
      </c>
      <c r="Q82" s="66">
        <f t="shared" si="44"/>
        <v>1387.7538461538461</v>
      </c>
      <c r="R82" s="66">
        <f t="shared" si="45"/>
        <v>1156.4615384615383</v>
      </c>
    </row>
    <row r="83" spans="2:18" x14ac:dyDescent="0.25">
      <c r="B83" s="62"/>
      <c r="C83" s="62"/>
      <c r="D83" s="62" t="s">
        <v>666</v>
      </c>
      <c r="E83" s="60" t="s">
        <v>511</v>
      </c>
      <c r="F83" s="61" t="s">
        <v>628</v>
      </c>
      <c r="G83" s="61"/>
      <c r="H83" s="62">
        <v>226470</v>
      </c>
      <c r="I83" s="63"/>
      <c r="J83" s="62"/>
      <c r="K83" s="62"/>
      <c r="L83" s="62"/>
      <c r="M83" s="66">
        <f t="shared" si="40"/>
        <v>34841.538461538461</v>
      </c>
      <c r="N83" s="66">
        <f t="shared" si="41"/>
        <v>17420.76923076923</v>
      </c>
      <c r="O83" s="66">
        <f t="shared" si="42"/>
        <v>11613.846153846154</v>
      </c>
      <c r="P83" s="66">
        <f t="shared" si="43"/>
        <v>8710.3846153846152</v>
      </c>
      <c r="Q83" s="66">
        <f t="shared" si="44"/>
        <v>6968.3076923076924</v>
      </c>
      <c r="R83" s="66">
        <f t="shared" si="45"/>
        <v>5806.9230769230771</v>
      </c>
    </row>
    <row r="84" spans="2:18" x14ac:dyDescent="0.25">
      <c r="B84" s="62"/>
      <c r="C84" s="62"/>
      <c r="D84" s="62" t="s">
        <v>666</v>
      </c>
      <c r="E84" s="60" t="s">
        <v>512</v>
      </c>
      <c r="F84" s="61" t="s">
        <v>629</v>
      </c>
      <c r="G84" s="61"/>
      <c r="H84" s="62">
        <v>86600</v>
      </c>
      <c r="I84" s="63"/>
      <c r="J84" s="62"/>
      <c r="K84" s="62"/>
      <c r="L84" s="62"/>
      <c r="M84" s="66">
        <f t="shared" si="40"/>
        <v>13323.076923076924</v>
      </c>
      <c r="N84" s="66">
        <f t="shared" si="41"/>
        <v>6661.5384615384619</v>
      </c>
      <c r="O84" s="66">
        <f t="shared" si="42"/>
        <v>4441.0256410256416</v>
      </c>
      <c r="P84" s="66">
        <f t="shared" si="43"/>
        <v>3330.7692307692309</v>
      </c>
      <c r="Q84" s="66">
        <f t="shared" si="44"/>
        <v>2664.6153846153848</v>
      </c>
      <c r="R84" s="66">
        <f t="shared" si="45"/>
        <v>2220.5128205128208</v>
      </c>
    </row>
    <row r="85" spans="2:18" x14ac:dyDescent="0.25">
      <c r="B85" s="62"/>
      <c r="C85" s="62"/>
      <c r="D85" s="62" t="s">
        <v>666</v>
      </c>
      <c r="E85" s="60" t="s">
        <v>513</v>
      </c>
      <c r="F85" s="61" t="s">
        <v>630</v>
      </c>
      <c r="G85" s="61"/>
      <c r="H85" s="62">
        <v>72968</v>
      </c>
      <c r="I85" s="63"/>
      <c r="J85" s="62"/>
      <c r="K85" s="62"/>
      <c r="L85" s="62"/>
      <c r="M85" s="66">
        <f t="shared" si="40"/>
        <v>11225.846153846154</v>
      </c>
      <c r="N85" s="66">
        <f t="shared" si="41"/>
        <v>5612.9230769230771</v>
      </c>
      <c r="O85" s="66">
        <f t="shared" si="42"/>
        <v>3741.9487179487182</v>
      </c>
      <c r="P85" s="66">
        <f t="shared" si="43"/>
        <v>2806.4615384615386</v>
      </c>
      <c r="Q85" s="66">
        <f t="shared" si="44"/>
        <v>2245.169230769231</v>
      </c>
      <c r="R85" s="66">
        <f t="shared" si="45"/>
        <v>1870.9743589743591</v>
      </c>
    </row>
    <row r="86" spans="2:18" x14ac:dyDescent="0.25">
      <c r="B86" s="62"/>
      <c r="C86" s="62"/>
      <c r="D86" s="62" t="s">
        <v>666</v>
      </c>
      <c r="E86" s="60" t="s">
        <v>514</v>
      </c>
      <c r="F86" s="61" t="s">
        <v>631</v>
      </c>
      <c r="G86" s="61"/>
      <c r="H86" s="62">
        <v>71078</v>
      </c>
      <c r="I86" s="63"/>
      <c r="J86" s="62"/>
      <c r="K86" s="62"/>
      <c r="L86" s="62"/>
      <c r="M86" s="66">
        <f t="shared" si="40"/>
        <v>10935.076923076924</v>
      </c>
      <c r="N86" s="66">
        <f t="shared" si="41"/>
        <v>5467.5384615384619</v>
      </c>
      <c r="O86" s="66">
        <f t="shared" si="42"/>
        <v>3645.0256410256411</v>
      </c>
      <c r="P86" s="66">
        <f t="shared" si="43"/>
        <v>2733.7692307692309</v>
      </c>
      <c r="Q86" s="66">
        <f t="shared" si="44"/>
        <v>2187.0153846153848</v>
      </c>
      <c r="R86" s="66">
        <f t="shared" si="45"/>
        <v>1822.5128205128206</v>
      </c>
    </row>
    <row r="87" spans="2:18" x14ac:dyDescent="0.25">
      <c r="B87" s="62"/>
      <c r="C87" s="62"/>
      <c r="D87" s="62" t="s">
        <v>666</v>
      </c>
      <c r="E87" s="60" t="s">
        <v>515</v>
      </c>
      <c r="F87" s="61" t="s">
        <v>632</v>
      </c>
      <c r="G87" s="61"/>
      <c r="H87" s="62">
        <v>2424</v>
      </c>
      <c r="I87" s="63"/>
      <c r="J87" s="62"/>
      <c r="K87" s="62"/>
      <c r="L87" s="62"/>
      <c r="M87" s="66">
        <f t="shared" si="40"/>
        <v>372.92307692307691</v>
      </c>
      <c r="N87" s="66">
        <f t="shared" si="41"/>
        <v>186.46153846153845</v>
      </c>
      <c r="O87" s="66">
        <f t="shared" si="42"/>
        <v>124.30769230769231</v>
      </c>
      <c r="P87" s="66">
        <f t="shared" si="43"/>
        <v>93.230769230769226</v>
      </c>
      <c r="Q87" s="66">
        <f t="shared" si="44"/>
        <v>74.584615384615375</v>
      </c>
      <c r="R87" s="66">
        <f t="shared" si="45"/>
        <v>62.153846153846153</v>
      </c>
    </row>
    <row r="88" spans="2:18" x14ac:dyDescent="0.25">
      <c r="B88" s="62"/>
      <c r="C88" s="62"/>
      <c r="D88" s="62" t="s">
        <v>667</v>
      </c>
      <c r="E88" s="67" t="s">
        <v>516</v>
      </c>
      <c r="F88" s="68" t="s">
        <v>633</v>
      </c>
      <c r="G88" s="68"/>
      <c r="H88" s="69">
        <v>4623664</v>
      </c>
      <c r="I88" s="71"/>
      <c r="J88" s="69"/>
      <c r="K88" s="69"/>
      <c r="L88" s="69"/>
      <c r="M88" s="71">
        <f>(H88/52)*16</f>
        <v>1422665.8461538462</v>
      </c>
      <c r="N88" s="72">
        <f>M88/2</f>
        <v>711332.92307692312</v>
      </c>
      <c r="O88" s="72">
        <f>M88/3</f>
        <v>474221.94871794875</v>
      </c>
      <c r="P88" s="72">
        <f>M88/4</f>
        <v>355666.46153846156</v>
      </c>
      <c r="Q88" s="72">
        <f>M88/5</f>
        <v>284533.16923076927</v>
      </c>
      <c r="R88" s="72">
        <f>M88/6</f>
        <v>237110.97435897437</v>
      </c>
    </row>
    <row r="89" spans="2:18" x14ac:dyDescent="0.25">
      <c r="B89" s="62"/>
      <c r="C89" s="62"/>
      <c r="D89" s="62" t="s">
        <v>666</v>
      </c>
      <c r="E89" s="60" t="s">
        <v>517</v>
      </c>
      <c r="F89" s="61" t="s">
        <v>634</v>
      </c>
      <c r="G89" s="61"/>
      <c r="H89" s="62">
        <v>7152</v>
      </c>
      <c r="I89" s="63"/>
      <c r="J89" s="62"/>
      <c r="K89" s="62"/>
      <c r="L89" s="62"/>
      <c r="M89" s="66">
        <f t="shared" ref="M89:M118" si="46">(H89/52)*8</f>
        <v>1100.3076923076924</v>
      </c>
      <c r="N89" s="66">
        <f t="shared" ref="N89:N118" si="47">M89/2</f>
        <v>550.15384615384619</v>
      </c>
      <c r="O89" s="66">
        <f t="shared" ref="O89:O118" si="48">M89/3</f>
        <v>366.76923076923077</v>
      </c>
      <c r="P89" s="66">
        <f t="shared" ref="P89:P118" si="49">M89/4</f>
        <v>275.07692307692309</v>
      </c>
      <c r="Q89" s="66">
        <f t="shared" ref="Q89:Q118" si="50">M89/5</f>
        <v>220.06153846153848</v>
      </c>
      <c r="R89" s="66">
        <f t="shared" ref="R89:R118" si="51">M89/6</f>
        <v>183.38461538461539</v>
      </c>
    </row>
    <row r="90" spans="2:18" x14ac:dyDescent="0.25">
      <c r="B90" s="62"/>
      <c r="C90" s="62"/>
      <c r="D90" s="62" t="s">
        <v>666</v>
      </c>
      <c r="E90" s="60" t="s">
        <v>518</v>
      </c>
      <c r="F90" s="61" t="s">
        <v>635</v>
      </c>
      <c r="G90" s="61"/>
      <c r="H90" s="62">
        <v>20062</v>
      </c>
      <c r="I90" s="63"/>
      <c r="J90" s="62"/>
      <c r="K90" s="62"/>
      <c r="L90" s="62"/>
      <c r="M90" s="66">
        <f t="shared" si="46"/>
        <v>3086.4615384615386</v>
      </c>
      <c r="N90" s="66">
        <f t="shared" si="47"/>
        <v>1543.2307692307693</v>
      </c>
      <c r="O90" s="66">
        <f t="shared" si="48"/>
        <v>1028.8205128205129</v>
      </c>
      <c r="P90" s="66">
        <f t="shared" si="49"/>
        <v>771.61538461538464</v>
      </c>
      <c r="Q90" s="66">
        <f t="shared" si="50"/>
        <v>617.29230769230776</v>
      </c>
      <c r="R90" s="66">
        <f t="shared" si="51"/>
        <v>514.41025641025647</v>
      </c>
    </row>
    <row r="91" spans="2:18" x14ac:dyDescent="0.25">
      <c r="B91" s="62"/>
      <c r="C91" s="62"/>
      <c r="D91" s="62" t="s">
        <v>666</v>
      </c>
      <c r="E91" s="60" t="s">
        <v>519</v>
      </c>
      <c r="F91" s="61" t="s">
        <v>636</v>
      </c>
      <c r="G91" s="61"/>
      <c r="H91" s="62">
        <v>1905470</v>
      </c>
      <c r="I91" s="63"/>
      <c r="J91" s="62"/>
      <c r="K91" s="62"/>
      <c r="L91" s="62"/>
      <c r="M91" s="66">
        <f t="shared" si="46"/>
        <v>293149.23076923075</v>
      </c>
      <c r="N91" s="66">
        <f t="shared" si="47"/>
        <v>146574.61538461538</v>
      </c>
      <c r="O91" s="66">
        <f t="shared" si="48"/>
        <v>97716.41025641025</v>
      </c>
      <c r="P91" s="66">
        <f t="shared" si="49"/>
        <v>73287.307692307688</v>
      </c>
      <c r="Q91" s="66">
        <f t="shared" si="50"/>
        <v>58629.846153846149</v>
      </c>
      <c r="R91" s="66">
        <f t="shared" si="51"/>
        <v>48858.205128205125</v>
      </c>
    </row>
    <row r="92" spans="2:18" x14ac:dyDescent="0.25">
      <c r="B92" s="62"/>
      <c r="C92" s="62"/>
      <c r="D92" s="62" t="s">
        <v>666</v>
      </c>
      <c r="E92" s="60" t="s">
        <v>520</v>
      </c>
      <c r="F92" s="61" t="s">
        <v>637</v>
      </c>
      <c r="G92" s="61"/>
      <c r="H92" s="62">
        <v>29261</v>
      </c>
      <c r="I92" s="63"/>
      <c r="J92" s="62"/>
      <c r="K92" s="62"/>
      <c r="L92" s="62"/>
      <c r="M92" s="66">
        <f t="shared" si="46"/>
        <v>4501.6923076923076</v>
      </c>
      <c r="N92" s="66">
        <f t="shared" si="47"/>
        <v>2250.8461538461538</v>
      </c>
      <c r="O92" s="66">
        <f t="shared" si="48"/>
        <v>1500.5641025641025</v>
      </c>
      <c r="P92" s="66">
        <f t="shared" si="49"/>
        <v>1125.4230769230769</v>
      </c>
      <c r="Q92" s="66">
        <f t="shared" si="50"/>
        <v>900.3384615384615</v>
      </c>
      <c r="R92" s="66">
        <f t="shared" si="51"/>
        <v>750.28205128205127</v>
      </c>
    </row>
    <row r="93" spans="2:18" x14ac:dyDescent="0.25">
      <c r="B93" s="62"/>
      <c r="C93" s="62"/>
      <c r="D93" s="62" t="s">
        <v>666</v>
      </c>
      <c r="E93" s="60" t="s">
        <v>521</v>
      </c>
      <c r="F93" s="61" t="s">
        <v>638</v>
      </c>
      <c r="G93" s="61"/>
      <c r="H93" s="62">
        <v>103128</v>
      </c>
      <c r="I93" s="63"/>
      <c r="J93" s="62"/>
      <c r="K93" s="62"/>
      <c r="L93" s="62"/>
      <c r="M93" s="66">
        <f t="shared" si="46"/>
        <v>15865.846153846154</v>
      </c>
      <c r="N93" s="66">
        <f t="shared" si="47"/>
        <v>7932.9230769230771</v>
      </c>
      <c r="O93" s="66">
        <f t="shared" si="48"/>
        <v>5288.6153846153848</v>
      </c>
      <c r="P93" s="66">
        <f t="shared" si="49"/>
        <v>3966.4615384615386</v>
      </c>
      <c r="Q93" s="66">
        <f t="shared" si="50"/>
        <v>3173.169230769231</v>
      </c>
      <c r="R93" s="66">
        <f t="shared" si="51"/>
        <v>2644.3076923076924</v>
      </c>
    </row>
    <row r="94" spans="2:18" x14ac:dyDescent="0.25">
      <c r="B94" s="62"/>
      <c r="C94" s="62"/>
      <c r="D94" s="62" t="s">
        <v>666</v>
      </c>
      <c r="E94" s="60" t="s">
        <v>522</v>
      </c>
      <c r="F94" s="61" t="s">
        <v>639</v>
      </c>
      <c r="G94" s="61"/>
      <c r="H94" s="62">
        <v>22680</v>
      </c>
      <c r="I94" s="63"/>
      <c r="J94" s="62"/>
      <c r="K94" s="62"/>
      <c r="L94" s="62"/>
      <c r="M94" s="66">
        <f t="shared" si="46"/>
        <v>3489.2307692307691</v>
      </c>
      <c r="N94" s="66">
        <f t="shared" si="47"/>
        <v>1744.6153846153845</v>
      </c>
      <c r="O94" s="66">
        <f t="shared" si="48"/>
        <v>1163.0769230769231</v>
      </c>
      <c r="P94" s="66">
        <f t="shared" si="49"/>
        <v>872.30769230769226</v>
      </c>
      <c r="Q94" s="66">
        <f t="shared" si="50"/>
        <v>697.84615384615381</v>
      </c>
      <c r="R94" s="66">
        <f t="shared" si="51"/>
        <v>581.53846153846155</v>
      </c>
    </row>
    <row r="95" spans="2:18" x14ac:dyDescent="0.25">
      <c r="B95" s="62"/>
      <c r="C95" s="62"/>
      <c r="D95" s="62" t="s">
        <v>666</v>
      </c>
      <c r="E95" s="60" t="s">
        <v>523</v>
      </c>
      <c r="F95" s="61" t="s">
        <v>640</v>
      </c>
      <c r="G95" s="61"/>
      <c r="H95" s="62">
        <v>56076</v>
      </c>
      <c r="I95" s="63"/>
      <c r="J95" s="62"/>
      <c r="K95" s="62"/>
      <c r="L95" s="62"/>
      <c r="M95" s="66">
        <f t="shared" si="46"/>
        <v>8627.0769230769238</v>
      </c>
      <c r="N95" s="66">
        <f t="shared" si="47"/>
        <v>4313.5384615384619</v>
      </c>
      <c r="O95" s="66">
        <f t="shared" si="48"/>
        <v>2875.6923076923081</v>
      </c>
      <c r="P95" s="66">
        <f t="shared" si="49"/>
        <v>2156.7692307692309</v>
      </c>
      <c r="Q95" s="66">
        <f t="shared" si="50"/>
        <v>1725.4153846153847</v>
      </c>
      <c r="R95" s="66">
        <f t="shared" si="51"/>
        <v>1437.846153846154</v>
      </c>
    </row>
    <row r="96" spans="2:18" x14ac:dyDescent="0.25">
      <c r="B96" s="62"/>
      <c r="C96" s="62"/>
      <c r="D96" s="62" t="s">
        <v>666</v>
      </c>
      <c r="E96" s="60" t="s">
        <v>524</v>
      </c>
      <c r="F96" s="61" t="s">
        <v>641</v>
      </c>
      <c r="G96" s="61"/>
      <c r="H96" s="62">
        <v>76128</v>
      </c>
      <c r="I96" s="63"/>
      <c r="J96" s="62"/>
      <c r="K96" s="62"/>
      <c r="L96" s="62"/>
      <c r="M96" s="66">
        <f t="shared" si="46"/>
        <v>11712</v>
      </c>
      <c r="N96" s="66">
        <f t="shared" si="47"/>
        <v>5856</v>
      </c>
      <c r="O96" s="66">
        <f t="shared" si="48"/>
        <v>3904</v>
      </c>
      <c r="P96" s="66">
        <f t="shared" si="49"/>
        <v>2928</v>
      </c>
      <c r="Q96" s="66">
        <f t="shared" si="50"/>
        <v>2342.4</v>
      </c>
      <c r="R96" s="66">
        <f t="shared" si="51"/>
        <v>1952</v>
      </c>
    </row>
    <row r="97" spans="2:18" x14ac:dyDescent="0.25">
      <c r="B97" s="62"/>
      <c r="C97" s="62"/>
      <c r="D97" s="62" t="s">
        <v>666</v>
      </c>
      <c r="E97" s="60" t="s">
        <v>525</v>
      </c>
      <c r="F97" s="61" t="s">
        <v>642</v>
      </c>
      <c r="G97" s="61"/>
      <c r="H97" s="62">
        <v>22160</v>
      </c>
      <c r="I97" s="63"/>
      <c r="J97" s="62"/>
      <c r="K97" s="62"/>
      <c r="L97" s="62"/>
      <c r="M97" s="66">
        <f t="shared" si="46"/>
        <v>3409.2307692307691</v>
      </c>
      <c r="N97" s="66">
        <f t="shared" si="47"/>
        <v>1704.6153846153845</v>
      </c>
      <c r="O97" s="66">
        <f t="shared" si="48"/>
        <v>1136.4102564102564</v>
      </c>
      <c r="P97" s="66">
        <f t="shared" si="49"/>
        <v>852.30769230769226</v>
      </c>
      <c r="Q97" s="66">
        <f t="shared" si="50"/>
        <v>681.84615384615381</v>
      </c>
      <c r="R97" s="66">
        <f t="shared" si="51"/>
        <v>568.20512820512818</v>
      </c>
    </row>
    <row r="98" spans="2:18" x14ac:dyDescent="0.25">
      <c r="B98" s="62"/>
      <c r="C98" s="62"/>
      <c r="D98" s="62" t="s">
        <v>666</v>
      </c>
      <c r="E98" s="60" t="s">
        <v>526</v>
      </c>
      <c r="F98" s="61" t="s">
        <v>643</v>
      </c>
      <c r="G98" s="61"/>
      <c r="H98" s="62">
        <v>240532</v>
      </c>
      <c r="I98" s="63"/>
      <c r="J98" s="62"/>
      <c r="K98" s="62"/>
      <c r="L98" s="62"/>
      <c r="M98" s="66">
        <f t="shared" si="46"/>
        <v>37004.923076923078</v>
      </c>
      <c r="N98" s="66">
        <f t="shared" si="47"/>
        <v>18502.461538461539</v>
      </c>
      <c r="O98" s="66">
        <f t="shared" si="48"/>
        <v>12334.974358974359</v>
      </c>
      <c r="P98" s="66">
        <f t="shared" si="49"/>
        <v>9251.2307692307695</v>
      </c>
      <c r="Q98" s="66">
        <f t="shared" si="50"/>
        <v>7400.9846153846156</v>
      </c>
      <c r="R98" s="66">
        <f t="shared" si="51"/>
        <v>6167.4871794871797</v>
      </c>
    </row>
    <row r="99" spans="2:18" x14ac:dyDescent="0.25">
      <c r="B99" s="62"/>
      <c r="C99" s="62"/>
      <c r="D99" s="62" t="s">
        <v>666</v>
      </c>
      <c r="E99" s="60" t="s">
        <v>527</v>
      </c>
      <c r="F99" s="61" t="s">
        <v>644</v>
      </c>
      <c r="G99" s="61"/>
      <c r="H99" s="62">
        <v>25880</v>
      </c>
      <c r="I99" s="63"/>
      <c r="J99" s="62"/>
      <c r="K99" s="62"/>
      <c r="L99" s="62"/>
      <c r="M99" s="66">
        <f t="shared" si="46"/>
        <v>3981.5384615384614</v>
      </c>
      <c r="N99" s="66">
        <f t="shared" si="47"/>
        <v>1990.7692307692307</v>
      </c>
      <c r="O99" s="66">
        <f t="shared" si="48"/>
        <v>1327.1794871794871</v>
      </c>
      <c r="P99" s="66">
        <f t="shared" si="49"/>
        <v>995.38461538461536</v>
      </c>
      <c r="Q99" s="66">
        <f t="shared" si="50"/>
        <v>796.30769230769226</v>
      </c>
      <c r="R99" s="66">
        <f t="shared" si="51"/>
        <v>663.58974358974353</v>
      </c>
    </row>
    <row r="100" spans="2:18" x14ac:dyDescent="0.25">
      <c r="B100" s="62"/>
      <c r="C100" s="62"/>
      <c r="D100" s="62" t="s">
        <v>666</v>
      </c>
      <c r="E100" s="60" t="s">
        <v>528</v>
      </c>
      <c r="F100" s="61" t="s">
        <v>645</v>
      </c>
      <c r="G100" s="61"/>
      <c r="H100" s="62">
        <v>40220</v>
      </c>
      <c r="I100" s="63"/>
      <c r="J100" s="62"/>
      <c r="K100" s="62"/>
      <c r="L100" s="62"/>
      <c r="M100" s="66">
        <f t="shared" si="46"/>
        <v>6187.6923076923076</v>
      </c>
      <c r="N100" s="66">
        <f t="shared" si="47"/>
        <v>3093.8461538461538</v>
      </c>
      <c r="O100" s="66">
        <f t="shared" si="48"/>
        <v>2062.5641025641025</v>
      </c>
      <c r="P100" s="66">
        <f t="shared" si="49"/>
        <v>1546.9230769230769</v>
      </c>
      <c r="Q100" s="66">
        <f t="shared" si="50"/>
        <v>1237.5384615384614</v>
      </c>
      <c r="R100" s="66">
        <f t="shared" si="51"/>
        <v>1031.2820512820513</v>
      </c>
    </row>
    <row r="101" spans="2:18" x14ac:dyDescent="0.25">
      <c r="B101" s="62"/>
      <c r="C101" s="62"/>
      <c r="D101" s="62" t="s">
        <v>666</v>
      </c>
      <c r="E101" s="60" t="s">
        <v>529</v>
      </c>
      <c r="F101" s="61" t="s">
        <v>646</v>
      </c>
      <c r="G101" s="61"/>
      <c r="H101" s="62">
        <v>9198173</v>
      </c>
      <c r="I101" s="63"/>
      <c r="J101" s="62"/>
      <c r="K101" s="62"/>
      <c r="L101" s="62"/>
      <c r="M101" s="66">
        <f t="shared" si="46"/>
        <v>1415103.5384615385</v>
      </c>
      <c r="N101" s="66">
        <f t="shared" si="47"/>
        <v>707551.76923076925</v>
      </c>
      <c r="O101" s="66">
        <f t="shared" si="48"/>
        <v>471701.1794871795</v>
      </c>
      <c r="P101" s="66">
        <f t="shared" si="49"/>
        <v>353775.88461538462</v>
      </c>
      <c r="Q101" s="66">
        <f t="shared" si="50"/>
        <v>283020.70769230771</v>
      </c>
      <c r="R101" s="66">
        <f t="shared" si="51"/>
        <v>235850.58974358975</v>
      </c>
    </row>
    <row r="102" spans="2:18" x14ac:dyDescent="0.25">
      <c r="B102" s="62"/>
      <c r="C102" s="62"/>
      <c r="D102" s="62" t="s">
        <v>666</v>
      </c>
      <c r="E102" s="60" t="s">
        <v>530</v>
      </c>
      <c r="F102" s="61" t="s">
        <v>647</v>
      </c>
      <c r="G102" s="61"/>
      <c r="H102" s="62">
        <v>259027</v>
      </c>
      <c r="I102" s="63"/>
      <c r="J102" s="62"/>
      <c r="K102" s="62"/>
      <c r="L102" s="62"/>
      <c r="M102" s="66">
        <f t="shared" si="46"/>
        <v>39850.307692307695</v>
      </c>
      <c r="N102" s="66">
        <f t="shared" si="47"/>
        <v>19925.153846153848</v>
      </c>
      <c r="O102" s="66">
        <f t="shared" si="48"/>
        <v>13283.435897435898</v>
      </c>
      <c r="P102" s="66">
        <f t="shared" si="49"/>
        <v>9962.5769230769238</v>
      </c>
      <c r="Q102" s="66">
        <f t="shared" si="50"/>
        <v>7970.0615384615394</v>
      </c>
      <c r="R102" s="66">
        <f t="shared" si="51"/>
        <v>6641.7179487179492</v>
      </c>
    </row>
    <row r="103" spans="2:18" x14ac:dyDescent="0.25">
      <c r="B103" s="62"/>
      <c r="C103" s="62"/>
      <c r="D103" s="62" t="s">
        <v>666</v>
      </c>
      <c r="E103" s="60" t="s">
        <v>531</v>
      </c>
      <c r="F103" s="61" t="s">
        <v>648</v>
      </c>
      <c r="G103" s="61"/>
      <c r="H103" s="62">
        <v>314744</v>
      </c>
      <c r="I103" s="63"/>
      <c r="J103" s="62"/>
      <c r="K103" s="62"/>
      <c r="L103" s="62"/>
      <c r="M103" s="66">
        <f t="shared" si="46"/>
        <v>48422.153846153844</v>
      </c>
      <c r="N103" s="66">
        <f t="shared" si="47"/>
        <v>24211.076923076922</v>
      </c>
      <c r="O103" s="66">
        <f t="shared" si="48"/>
        <v>16140.717948717947</v>
      </c>
      <c r="P103" s="66">
        <f t="shared" si="49"/>
        <v>12105.538461538461</v>
      </c>
      <c r="Q103" s="66">
        <f t="shared" si="50"/>
        <v>9684.4307692307684</v>
      </c>
      <c r="R103" s="66">
        <f t="shared" si="51"/>
        <v>8070.3589743589737</v>
      </c>
    </row>
    <row r="104" spans="2:18" x14ac:dyDescent="0.25">
      <c r="B104" s="62"/>
      <c r="C104" s="62"/>
      <c r="D104" s="62" t="s">
        <v>666</v>
      </c>
      <c r="E104" s="60" t="s">
        <v>532</v>
      </c>
      <c r="F104" s="61" t="s">
        <v>649</v>
      </c>
      <c r="G104" s="61"/>
      <c r="H104" s="62">
        <v>17898</v>
      </c>
      <c r="I104" s="63"/>
      <c r="J104" s="62"/>
      <c r="K104" s="62"/>
      <c r="L104" s="62"/>
      <c r="M104" s="66">
        <f t="shared" si="46"/>
        <v>2753.5384615384614</v>
      </c>
      <c r="N104" s="66">
        <f t="shared" si="47"/>
        <v>1376.7692307692307</v>
      </c>
      <c r="O104" s="66">
        <f t="shared" si="48"/>
        <v>917.84615384615381</v>
      </c>
      <c r="P104" s="66">
        <f t="shared" si="49"/>
        <v>688.38461538461536</v>
      </c>
      <c r="Q104" s="66">
        <f t="shared" si="50"/>
        <v>550.70769230769224</v>
      </c>
      <c r="R104" s="66">
        <f t="shared" si="51"/>
        <v>458.92307692307691</v>
      </c>
    </row>
    <row r="105" spans="2:18" x14ac:dyDescent="0.25">
      <c r="B105" s="62"/>
      <c r="C105" s="62"/>
      <c r="D105" s="62" t="s">
        <v>666</v>
      </c>
      <c r="E105" s="60" t="s">
        <v>533</v>
      </c>
      <c r="F105" s="61" t="s">
        <v>650</v>
      </c>
      <c r="G105" s="61"/>
      <c r="H105" s="62">
        <v>42260</v>
      </c>
      <c r="I105" s="63"/>
      <c r="J105" s="62"/>
      <c r="K105" s="62"/>
      <c r="L105" s="62"/>
      <c r="M105" s="66">
        <f t="shared" si="46"/>
        <v>6501.5384615384619</v>
      </c>
      <c r="N105" s="66">
        <f t="shared" si="47"/>
        <v>3250.7692307692309</v>
      </c>
      <c r="O105" s="66">
        <f t="shared" si="48"/>
        <v>2167.1794871794873</v>
      </c>
      <c r="P105" s="66">
        <f t="shared" si="49"/>
        <v>1625.3846153846155</v>
      </c>
      <c r="Q105" s="66">
        <f t="shared" si="50"/>
        <v>1300.3076923076924</v>
      </c>
      <c r="R105" s="66">
        <f t="shared" si="51"/>
        <v>1083.5897435897436</v>
      </c>
    </row>
    <row r="106" spans="2:18" x14ac:dyDescent="0.25">
      <c r="B106" s="62"/>
      <c r="C106" s="62"/>
      <c r="D106" s="62" t="s">
        <v>666</v>
      </c>
      <c r="E106" s="60" t="s">
        <v>534</v>
      </c>
      <c r="F106" s="61" t="s">
        <v>651</v>
      </c>
      <c r="G106" s="61"/>
      <c r="H106" s="62">
        <v>38203</v>
      </c>
      <c r="I106" s="63"/>
      <c r="J106" s="62"/>
      <c r="K106" s="62"/>
      <c r="L106" s="62"/>
      <c r="M106" s="66">
        <f t="shared" si="46"/>
        <v>5877.3846153846152</v>
      </c>
      <c r="N106" s="66">
        <f t="shared" si="47"/>
        <v>2938.6923076923076</v>
      </c>
      <c r="O106" s="66">
        <f t="shared" si="48"/>
        <v>1959.1282051282051</v>
      </c>
      <c r="P106" s="66">
        <f t="shared" si="49"/>
        <v>1469.3461538461538</v>
      </c>
      <c r="Q106" s="66">
        <f t="shared" si="50"/>
        <v>1175.476923076923</v>
      </c>
      <c r="R106" s="66">
        <f t="shared" si="51"/>
        <v>979.56410256410254</v>
      </c>
    </row>
    <row r="107" spans="2:18" x14ac:dyDescent="0.25">
      <c r="B107" s="62"/>
      <c r="C107" s="62"/>
      <c r="D107" s="62" t="s">
        <v>666</v>
      </c>
      <c r="E107" s="60" t="s">
        <v>535</v>
      </c>
      <c r="F107" s="61" t="s">
        <v>652</v>
      </c>
      <c r="G107" s="61"/>
      <c r="H107" s="62">
        <v>80254</v>
      </c>
      <c r="I107" s="63"/>
      <c r="J107" s="62"/>
      <c r="K107" s="62"/>
      <c r="L107" s="62"/>
      <c r="M107" s="66">
        <f t="shared" si="46"/>
        <v>12346.76923076923</v>
      </c>
      <c r="N107" s="66">
        <f t="shared" si="47"/>
        <v>6173.3846153846152</v>
      </c>
      <c r="O107" s="66">
        <f t="shared" si="48"/>
        <v>4115.5897435897432</v>
      </c>
      <c r="P107" s="66">
        <f t="shared" si="49"/>
        <v>3086.6923076923076</v>
      </c>
      <c r="Q107" s="66">
        <f t="shared" si="50"/>
        <v>2469.353846153846</v>
      </c>
      <c r="R107" s="66">
        <f t="shared" si="51"/>
        <v>2057.7948717948716</v>
      </c>
    </row>
    <row r="108" spans="2:18" x14ac:dyDescent="0.25">
      <c r="B108" s="62"/>
      <c r="C108" s="62"/>
      <c r="D108" s="62" t="s">
        <v>666</v>
      </c>
      <c r="E108" s="60" t="s">
        <v>536</v>
      </c>
      <c r="F108" s="61" t="s">
        <v>653</v>
      </c>
      <c r="G108" s="61"/>
      <c r="H108" s="62">
        <v>33641</v>
      </c>
      <c r="I108" s="63"/>
      <c r="J108" s="62"/>
      <c r="K108" s="62"/>
      <c r="L108" s="62"/>
      <c r="M108" s="66">
        <f t="shared" si="46"/>
        <v>5175.5384615384619</v>
      </c>
      <c r="N108" s="66">
        <f t="shared" si="47"/>
        <v>2587.7692307692309</v>
      </c>
      <c r="O108" s="66">
        <f t="shared" si="48"/>
        <v>1725.1794871794873</v>
      </c>
      <c r="P108" s="66">
        <f t="shared" si="49"/>
        <v>1293.8846153846155</v>
      </c>
      <c r="Q108" s="66">
        <f t="shared" si="50"/>
        <v>1035.1076923076923</v>
      </c>
      <c r="R108" s="66">
        <f t="shared" si="51"/>
        <v>862.58974358974365</v>
      </c>
    </row>
    <row r="109" spans="2:18" x14ac:dyDescent="0.25">
      <c r="B109" s="62"/>
      <c r="C109" s="62"/>
      <c r="D109" s="62" t="s">
        <v>666</v>
      </c>
      <c r="E109" s="60" t="s">
        <v>537</v>
      </c>
      <c r="F109" s="61" t="s">
        <v>654</v>
      </c>
      <c r="G109" s="61"/>
      <c r="H109" s="62">
        <v>48320</v>
      </c>
      <c r="I109" s="63"/>
      <c r="J109" s="62"/>
      <c r="K109" s="62"/>
      <c r="L109" s="62"/>
      <c r="M109" s="66">
        <f t="shared" si="46"/>
        <v>7433.8461538461543</v>
      </c>
      <c r="N109" s="66">
        <f t="shared" si="47"/>
        <v>3716.9230769230771</v>
      </c>
      <c r="O109" s="66">
        <f t="shared" si="48"/>
        <v>2477.9487179487182</v>
      </c>
      <c r="P109" s="66">
        <f t="shared" si="49"/>
        <v>1858.4615384615386</v>
      </c>
      <c r="Q109" s="66">
        <f t="shared" si="50"/>
        <v>1486.7692307692309</v>
      </c>
      <c r="R109" s="66">
        <f t="shared" si="51"/>
        <v>1238.9743589743591</v>
      </c>
    </row>
    <row r="110" spans="2:18" x14ac:dyDescent="0.25">
      <c r="B110" s="62"/>
      <c r="C110" s="62"/>
      <c r="D110" s="62" t="s">
        <v>666</v>
      </c>
      <c r="E110" s="60" t="s">
        <v>538</v>
      </c>
      <c r="F110" s="61" t="s">
        <v>655</v>
      </c>
      <c r="G110" s="61"/>
      <c r="H110" s="62">
        <v>1552767</v>
      </c>
      <c r="I110" s="63"/>
      <c r="J110" s="62"/>
      <c r="K110" s="62"/>
      <c r="L110" s="62"/>
      <c r="M110" s="66">
        <f t="shared" si="46"/>
        <v>238887.23076923078</v>
      </c>
      <c r="N110" s="66">
        <f t="shared" si="47"/>
        <v>119443.61538461539</v>
      </c>
      <c r="O110" s="66">
        <f t="shared" si="48"/>
        <v>79629.076923076922</v>
      </c>
      <c r="P110" s="66">
        <f t="shared" si="49"/>
        <v>59721.807692307695</v>
      </c>
      <c r="Q110" s="66">
        <f t="shared" si="50"/>
        <v>47777.446153846155</v>
      </c>
      <c r="R110" s="66">
        <f t="shared" si="51"/>
        <v>39814.538461538461</v>
      </c>
    </row>
    <row r="111" spans="2:18" x14ac:dyDescent="0.25">
      <c r="B111" s="62"/>
      <c r="C111" s="62"/>
      <c r="D111" s="62" t="s">
        <v>666</v>
      </c>
      <c r="E111" s="60" t="s">
        <v>539</v>
      </c>
      <c r="F111" s="61" t="s">
        <v>656</v>
      </c>
      <c r="G111" s="61"/>
      <c r="H111" s="62">
        <v>4970</v>
      </c>
      <c r="I111" s="63"/>
      <c r="J111" s="62"/>
      <c r="K111" s="62"/>
      <c r="L111" s="62"/>
      <c r="M111" s="66">
        <f t="shared" si="46"/>
        <v>764.61538461538464</v>
      </c>
      <c r="N111" s="66">
        <f t="shared" si="47"/>
        <v>382.30769230769232</v>
      </c>
      <c r="O111" s="66">
        <f t="shared" si="48"/>
        <v>254.87179487179489</v>
      </c>
      <c r="P111" s="66">
        <f t="shared" si="49"/>
        <v>191.15384615384616</v>
      </c>
      <c r="Q111" s="66">
        <f t="shared" si="50"/>
        <v>152.92307692307693</v>
      </c>
      <c r="R111" s="66">
        <f t="shared" si="51"/>
        <v>127.43589743589745</v>
      </c>
    </row>
    <row r="112" spans="2:18" x14ac:dyDescent="0.25">
      <c r="B112" s="62"/>
      <c r="C112" s="62"/>
      <c r="D112" s="62" t="s">
        <v>666</v>
      </c>
      <c r="E112" s="60" t="s">
        <v>540</v>
      </c>
      <c r="F112" s="61" t="s">
        <v>657</v>
      </c>
      <c r="G112" s="61"/>
      <c r="H112" s="62">
        <v>21600</v>
      </c>
      <c r="I112" s="63"/>
      <c r="J112" s="62"/>
      <c r="K112" s="62"/>
      <c r="L112" s="62"/>
      <c r="M112" s="66">
        <f t="shared" si="46"/>
        <v>3323.0769230769229</v>
      </c>
      <c r="N112" s="66">
        <f t="shared" si="47"/>
        <v>1661.5384615384614</v>
      </c>
      <c r="O112" s="66">
        <f t="shared" si="48"/>
        <v>1107.6923076923076</v>
      </c>
      <c r="P112" s="66">
        <f t="shared" si="49"/>
        <v>830.76923076923072</v>
      </c>
      <c r="Q112" s="66">
        <f t="shared" si="50"/>
        <v>664.61538461538453</v>
      </c>
      <c r="R112" s="66">
        <f t="shared" si="51"/>
        <v>553.84615384615381</v>
      </c>
    </row>
    <row r="113" spans="2:18" x14ac:dyDescent="0.25">
      <c r="B113" s="62"/>
      <c r="C113" s="62"/>
      <c r="D113" s="62" t="s">
        <v>666</v>
      </c>
      <c r="E113" s="60" t="s">
        <v>541</v>
      </c>
      <c r="F113" s="61" t="s">
        <v>658</v>
      </c>
      <c r="G113" s="61"/>
      <c r="H113" s="62">
        <v>48510</v>
      </c>
      <c r="I113" s="63"/>
      <c r="J113" s="62"/>
      <c r="K113" s="62"/>
      <c r="L113" s="62"/>
      <c r="M113" s="66">
        <f t="shared" si="46"/>
        <v>7463.0769230769229</v>
      </c>
      <c r="N113" s="66">
        <f t="shared" si="47"/>
        <v>3731.5384615384614</v>
      </c>
      <c r="O113" s="66">
        <f t="shared" si="48"/>
        <v>2487.6923076923076</v>
      </c>
      <c r="P113" s="66">
        <f t="shared" si="49"/>
        <v>1865.7692307692307</v>
      </c>
      <c r="Q113" s="66">
        <f t="shared" si="50"/>
        <v>1492.6153846153845</v>
      </c>
      <c r="R113" s="66">
        <f t="shared" si="51"/>
        <v>1243.8461538461538</v>
      </c>
    </row>
    <row r="114" spans="2:18" x14ac:dyDescent="0.25">
      <c r="B114" s="62"/>
      <c r="C114" s="62"/>
      <c r="D114" s="62" t="s">
        <v>666</v>
      </c>
      <c r="E114" s="60" t="s">
        <v>542</v>
      </c>
      <c r="F114" s="61" t="s">
        <v>659</v>
      </c>
      <c r="G114" s="61"/>
      <c r="H114" s="62">
        <v>228930</v>
      </c>
      <c r="I114" s="63"/>
      <c r="J114" s="62"/>
      <c r="K114" s="62"/>
      <c r="L114" s="62"/>
      <c r="M114" s="66">
        <f t="shared" si="46"/>
        <v>35220</v>
      </c>
      <c r="N114" s="66">
        <f t="shared" si="47"/>
        <v>17610</v>
      </c>
      <c r="O114" s="66">
        <f t="shared" si="48"/>
        <v>11740</v>
      </c>
      <c r="P114" s="66">
        <f t="shared" si="49"/>
        <v>8805</v>
      </c>
      <c r="Q114" s="66">
        <f t="shared" si="50"/>
        <v>7044</v>
      </c>
      <c r="R114" s="66">
        <f t="shared" si="51"/>
        <v>5870</v>
      </c>
    </row>
    <row r="115" spans="2:18" x14ac:dyDescent="0.25">
      <c r="B115" s="62"/>
      <c r="C115" s="62"/>
      <c r="D115" s="62" t="s">
        <v>666</v>
      </c>
      <c r="E115" s="60" t="s">
        <v>543</v>
      </c>
      <c r="F115" s="61" t="s">
        <v>660</v>
      </c>
      <c r="G115" s="61"/>
      <c r="H115" s="62">
        <v>1820</v>
      </c>
      <c r="I115" s="63"/>
      <c r="J115" s="62"/>
      <c r="K115" s="62"/>
      <c r="L115" s="62"/>
      <c r="M115" s="66">
        <f t="shared" si="46"/>
        <v>280</v>
      </c>
      <c r="N115" s="66">
        <f t="shared" si="47"/>
        <v>140</v>
      </c>
      <c r="O115" s="66">
        <f t="shared" si="48"/>
        <v>93.333333333333329</v>
      </c>
      <c r="P115" s="66">
        <f t="shared" si="49"/>
        <v>70</v>
      </c>
      <c r="Q115" s="66">
        <f t="shared" si="50"/>
        <v>56</v>
      </c>
      <c r="R115" s="66">
        <f t="shared" si="51"/>
        <v>46.666666666666664</v>
      </c>
    </row>
    <row r="116" spans="2:18" x14ac:dyDescent="0.25">
      <c r="B116" s="62"/>
      <c r="C116" s="62"/>
      <c r="D116" s="62" t="s">
        <v>666</v>
      </c>
      <c r="E116" s="60" t="s">
        <v>544</v>
      </c>
      <c r="F116" s="61" t="s">
        <v>661</v>
      </c>
      <c r="G116" s="61"/>
      <c r="H116" s="62">
        <v>1380</v>
      </c>
      <c r="I116" s="63"/>
      <c r="J116" s="62"/>
      <c r="K116" s="62"/>
      <c r="L116" s="62"/>
      <c r="M116" s="66">
        <f t="shared" si="46"/>
        <v>212.30769230769232</v>
      </c>
      <c r="N116" s="66">
        <f t="shared" si="47"/>
        <v>106.15384615384616</v>
      </c>
      <c r="O116" s="66">
        <f t="shared" si="48"/>
        <v>70.769230769230774</v>
      </c>
      <c r="P116" s="66">
        <f t="shared" si="49"/>
        <v>53.07692307692308</v>
      </c>
      <c r="Q116" s="66">
        <f t="shared" si="50"/>
        <v>42.461538461538467</v>
      </c>
      <c r="R116" s="66">
        <f t="shared" si="51"/>
        <v>35.384615384615387</v>
      </c>
    </row>
    <row r="117" spans="2:18" x14ac:dyDescent="0.25">
      <c r="B117" s="62"/>
      <c r="C117" s="62"/>
      <c r="D117" s="62" t="s">
        <v>666</v>
      </c>
      <c r="E117" s="60" t="s">
        <v>545</v>
      </c>
      <c r="F117" s="61" t="s">
        <v>662</v>
      </c>
      <c r="G117" s="61"/>
      <c r="H117" s="62">
        <v>66630</v>
      </c>
      <c r="I117" s="63"/>
      <c r="J117" s="62"/>
      <c r="K117" s="62"/>
      <c r="L117" s="62"/>
      <c r="M117" s="66">
        <f t="shared" si="46"/>
        <v>10250.76923076923</v>
      </c>
      <c r="N117" s="66">
        <f t="shared" si="47"/>
        <v>5125.3846153846152</v>
      </c>
      <c r="O117" s="66">
        <f t="shared" si="48"/>
        <v>3416.9230769230767</v>
      </c>
      <c r="P117" s="66">
        <f t="shared" si="49"/>
        <v>2562.6923076923076</v>
      </c>
      <c r="Q117" s="66">
        <f t="shared" si="50"/>
        <v>2050.1538461538462</v>
      </c>
      <c r="R117" s="66">
        <f t="shared" si="51"/>
        <v>1708.4615384615383</v>
      </c>
    </row>
    <row r="118" spans="2:18" x14ac:dyDescent="0.25">
      <c r="B118" s="62"/>
      <c r="C118" s="62"/>
      <c r="D118" s="62" t="s">
        <v>666</v>
      </c>
      <c r="E118" s="60" t="s">
        <v>546</v>
      </c>
      <c r="F118" s="61" t="s">
        <v>663</v>
      </c>
      <c r="G118" s="61"/>
      <c r="H118" s="62">
        <v>2780</v>
      </c>
      <c r="I118" s="63"/>
      <c r="J118" s="62"/>
      <c r="K118" s="62"/>
      <c r="L118" s="62"/>
      <c r="M118" s="66">
        <f t="shared" si="46"/>
        <v>427.69230769230768</v>
      </c>
      <c r="N118" s="66">
        <f t="shared" si="47"/>
        <v>213.84615384615384</v>
      </c>
      <c r="O118" s="66">
        <f t="shared" si="48"/>
        <v>142.56410256410257</v>
      </c>
      <c r="P118" s="66">
        <f t="shared" si="49"/>
        <v>106.92307692307692</v>
      </c>
      <c r="Q118" s="66">
        <f t="shared" si="50"/>
        <v>85.538461538461533</v>
      </c>
      <c r="R118" s="66">
        <f t="shared" si="51"/>
        <v>71.282051282051285</v>
      </c>
    </row>
  </sheetData>
  <autoFilter ref="B2:M118" xr:uid="{60107DA9-3F65-4B36-B00F-71D5B22E40A2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72A6A3C-B1C2-47FF-BB2D-864DD3363A48}">
          <x14:formula1>
            <xm:f>Validation!$B$1:$B$48</xm:f>
          </x14:formula1>
          <xm:sqref>B4</xm:sqref>
        </x14:dataValidation>
        <x14:dataValidation type="list" allowBlank="1" showInputMessage="1" showErrorMessage="1" xr:uid="{43C5B191-2E76-442A-8272-9CA2316DB6B5}">
          <x14:formula1>
            <xm:f>Validation!$A$1:$A$48</xm:f>
          </x14:formula1>
          <xm:sqref>C4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CC082-3A40-4D20-83F6-FEFF48327552}">
  <dimension ref="B1:R117"/>
  <sheetViews>
    <sheetView zoomScale="48" workbookViewId="0">
      <selection activeCell="D129" sqref="D129"/>
    </sheetView>
  </sheetViews>
  <sheetFormatPr defaultRowHeight="15" x14ac:dyDescent="0.25"/>
  <cols>
    <col min="2" max="5" width="23" customWidth="1"/>
    <col min="6" max="6" width="110.140625" bestFit="1" customWidth="1"/>
    <col min="7" max="7" width="29.140625" customWidth="1"/>
    <col min="8" max="10" width="39.28515625" customWidth="1"/>
    <col min="11" max="11" width="30.85546875" customWidth="1"/>
    <col min="12" max="12" width="38" customWidth="1"/>
    <col min="13" max="18" width="21.28515625" customWidth="1"/>
  </cols>
  <sheetData>
    <row r="1" spans="2:18" ht="108" customHeight="1" x14ac:dyDescent="0.25">
      <c r="B1" s="117" t="s">
        <v>697</v>
      </c>
      <c r="L1" s="110"/>
      <c r="M1" s="110"/>
      <c r="N1" s="110"/>
      <c r="O1" s="110"/>
      <c r="P1" s="110"/>
      <c r="Q1" s="110"/>
      <c r="R1" s="110"/>
    </row>
    <row r="2" spans="2:18" ht="51" customHeight="1" x14ac:dyDescent="0.25">
      <c r="B2" s="1" t="s">
        <v>429</v>
      </c>
      <c r="C2" s="58" t="s">
        <v>430</v>
      </c>
      <c r="D2" s="58" t="s">
        <v>665</v>
      </c>
      <c r="E2" s="1" t="s">
        <v>431</v>
      </c>
      <c r="F2" s="1" t="s">
        <v>8</v>
      </c>
      <c r="G2" s="1" t="s">
        <v>673</v>
      </c>
      <c r="H2" s="1" t="s">
        <v>693</v>
      </c>
      <c r="I2" s="1" t="s">
        <v>690</v>
      </c>
      <c r="J2" s="1" t="s">
        <v>692</v>
      </c>
      <c r="K2" s="1" t="s">
        <v>694</v>
      </c>
      <c r="L2" s="109" t="s">
        <v>548</v>
      </c>
      <c r="M2" s="1" t="s">
        <v>696</v>
      </c>
      <c r="N2" s="111"/>
      <c r="O2" s="111"/>
      <c r="P2" s="111"/>
      <c r="Q2" s="111"/>
      <c r="R2" s="111"/>
    </row>
    <row r="3" spans="2:18" x14ac:dyDescent="0.25">
      <c r="B3" s="57"/>
      <c r="C3" s="59"/>
      <c r="D3" s="59" t="s">
        <v>666</v>
      </c>
      <c r="E3" s="60" t="s">
        <v>432</v>
      </c>
      <c r="F3" s="61" t="s">
        <v>549</v>
      </c>
      <c r="G3" s="61"/>
      <c r="H3" s="62">
        <v>4360</v>
      </c>
      <c r="I3" s="63">
        <f>J3-200</f>
        <v>890</v>
      </c>
      <c r="J3" s="62">
        <f>H3/4</f>
        <v>1090</v>
      </c>
      <c r="K3" s="108">
        <f>(I3/12)*8</f>
        <v>593.33333333333337</v>
      </c>
      <c r="L3" s="59" t="s">
        <v>695</v>
      </c>
      <c r="M3" s="63">
        <f>H3/52*8</f>
        <v>670.76923076923072</v>
      </c>
      <c r="N3" s="112"/>
      <c r="O3" s="112"/>
      <c r="P3" s="112"/>
      <c r="Q3" s="112"/>
      <c r="R3" s="112"/>
    </row>
    <row r="4" spans="2:18" x14ac:dyDescent="0.25">
      <c r="B4" s="57"/>
      <c r="C4" s="59"/>
      <c r="D4" s="59" t="s">
        <v>666</v>
      </c>
      <c r="E4" s="60" t="s">
        <v>433</v>
      </c>
      <c r="F4" s="61" t="s">
        <v>550</v>
      </c>
      <c r="G4" s="61"/>
      <c r="H4" s="62">
        <v>53820</v>
      </c>
      <c r="I4" s="63">
        <f t="shared" ref="I4:I67" si="0">J4-200</f>
        <v>13255</v>
      </c>
      <c r="J4" s="62">
        <f t="shared" ref="J4:J67" si="1">H4/4</f>
        <v>13455</v>
      </c>
      <c r="K4" s="108">
        <f t="shared" ref="K4:K67" si="2">(I4/12)*8</f>
        <v>8836.6666666666661</v>
      </c>
      <c r="L4" s="59"/>
      <c r="M4" s="63">
        <f t="shared" ref="M4:M23" si="3">J4/52*8</f>
        <v>2070</v>
      </c>
      <c r="N4" s="112"/>
      <c r="O4" s="112"/>
      <c r="P4" s="112"/>
      <c r="Q4" s="112"/>
      <c r="R4" s="112"/>
    </row>
    <row r="5" spans="2:18" x14ac:dyDescent="0.25">
      <c r="B5" s="57"/>
      <c r="C5" s="59"/>
      <c r="D5" s="59" t="s">
        <v>666</v>
      </c>
      <c r="E5" s="60" t="s">
        <v>434</v>
      </c>
      <c r="F5" s="61" t="s">
        <v>551</v>
      </c>
      <c r="G5" s="61"/>
      <c r="H5" s="62">
        <v>12187</v>
      </c>
      <c r="I5" s="63">
        <f t="shared" si="0"/>
        <v>2846.75</v>
      </c>
      <c r="J5" s="63">
        <f t="shared" si="1"/>
        <v>3046.75</v>
      </c>
      <c r="K5" s="108">
        <f t="shared" si="2"/>
        <v>1897.8333333333333</v>
      </c>
      <c r="L5" s="59"/>
      <c r="M5" s="63">
        <f>J5/12*8</f>
        <v>2031.1666666666667</v>
      </c>
      <c r="N5" s="112"/>
      <c r="O5" s="112"/>
      <c r="P5" s="112"/>
      <c r="Q5" s="112"/>
      <c r="R5" s="112"/>
    </row>
    <row r="6" spans="2:18" x14ac:dyDescent="0.25">
      <c r="B6" s="57"/>
      <c r="C6" s="59"/>
      <c r="D6" s="59" t="s">
        <v>666</v>
      </c>
      <c r="E6" s="60" t="s">
        <v>435</v>
      </c>
      <c r="F6" s="61" t="s">
        <v>552</v>
      </c>
      <c r="G6" s="61"/>
      <c r="H6" s="62">
        <v>7584</v>
      </c>
      <c r="I6" s="63">
        <f t="shared" si="0"/>
        <v>1696</v>
      </c>
      <c r="J6" s="62">
        <f t="shared" si="1"/>
        <v>1896</v>
      </c>
      <c r="K6" s="108">
        <f t="shared" si="2"/>
        <v>1130.6666666666667</v>
      </c>
      <c r="L6" s="59"/>
      <c r="M6" s="63">
        <f t="shared" si="3"/>
        <v>291.69230769230768</v>
      </c>
      <c r="N6" s="112"/>
      <c r="O6" s="112"/>
      <c r="P6" s="112"/>
      <c r="Q6" s="112"/>
      <c r="R6" s="112"/>
    </row>
    <row r="7" spans="2:18" x14ac:dyDescent="0.25">
      <c r="B7" s="57"/>
      <c r="C7" s="59"/>
      <c r="D7" s="59" t="s">
        <v>666</v>
      </c>
      <c r="E7" s="60" t="s">
        <v>436</v>
      </c>
      <c r="F7" s="61" t="s">
        <v>553</v>
      </c>
      <c r="G7" s="61"/>
      <c r="H7" s="62">
        <v>8160</v>
      </c>
      <c r="I7" s="63">
        <f t="shared" si="0"/>
        <v>1840</v>
      </c>
      <c r="J7" s="62">
        <f t="shared" si="1"/>
        <v>2040</v>
      </c>
      <c r="K7" s="108">
        <f t="shared" si="2"/>
        <v>1226.6666666666667</v>
      </c>
      <c r="L7" s="59"/>
      <c r="M7" s="63">
        <f>J7/52*8</f>
        <v>313.84615384615387</v>
      </c>
      <c r="N7" s="112"/>
      <c r="O7" s="112"/>
      <c r="P7" s="112"/>
      <c r="Q7" s="112"/>
      <c r="R7" s="112"/>
    </row>
    <row r="8" spans="2:18" x14ac:dyDescent="0.25">
      <c r="B8" s="57"/>
      <c r="C8" s="59"/>
      <c r="D8" s="59" t="s">
        <v>666</v>
      </c>
      <c r="E8" s="60" t="s">
        <v>437</v>
      </c>
      <c r="F8" s="61" t="s">
        <v>554</v>
      </c>
      <c r="G8" s="61"/>
      <c r="H8" s="62">
        <v>749960</v>
      </c>
      <c r="I8" s="63">
        <f t="shared" si="0"/>
        <v>187290</v>
      </c>
      <c r="J8" s="62">
        <f t="shared" si="1"/>
        <v>187490</v>
      </c>
      <c r="K8" s="108">
        <f t="shared" si="2"/>
        <v>124860</v>
      </c>
      <c r="L8" s="59"/>
      <c r="M8" s="63">
        <f t="shared" si="3"/>
        <v>28844.615384615383</v>
      </c>
      <c r="N8" s="112"/>
      <c r="O8" s="112"/>
      <c r="P8" s="112"/>
      <c r="Q8" s="112"/>
      <c r="R8" s="112"/>
    </row>
    <row r="9" spans="2:18" x14ac:dyDescent="0.25">
      <c r="B9" s="57"/>
      <c r="C9" s="59"/>
      <c r="D9" s="59" t="s">
        <v>666</v>
      </c>
      <c r="E9" s="60" t="s">
        <v>438</v>
      </c>
      <c r="F9" s="61" t="s">
        <v>555</v>
      </c>
      <c r="G9" s="61"/>
      <c r="H9" s="62">
        <v>9364</v>
      </c>
      <c r="I9" s="63">
        <f t="shared" si="0"/>
        <v>2141</v>
      </c>
      <c r="J9" s="62">
        <f t="shared" si="1"/>
        <v>2341</v>
      </c>
      <c r="K9" s="108">
        <f t="shared" si="2"/>
        <v>1427.3333333333333</v>
      </c>
      <c r="L9" s="59"/>
      <c r="M9" s="63">
        <f t="shared" si="3"/>
        <v>360.15384615384613</v>
      </c>
      <c r="N9" s="112"/>
      <c r="O9" s="112"/>
      <c r="P9" s="112"/>
      <c r="Q9" s="112"/>
      <c r="R9" s="112"/>
    </row>
    <row r="10" spans="2:18" x14ac:dyDescent="0.25">
      <c r="B10" s="57"/>
      <c r="C10" s="59"/>
      <c r="D10" s="59" t="s">
        <v>666</v>
      </c>
      <c r="E10" s="60" t="s">
        <v>439</v>
      </c>
      <c r="F10" s="61" t="s">
        <v>556</v>
      </c>
      <c r="G10" s="61"/>
      <c r="H10" s="62">
        <v>72450</v>
      </c>
      <c r="I10" s="63">
        <f t="shared" si="0"/>
        <v>17912.5</v>
      </c>
      <c r="J10" s="62">
        <f t="shared" si="1"/>
        <v>18112.5</v>
      </c>
      <c r="K10" s="108">
        <f t="shared" si="2"/>
        <v>11941.666666666666</v>
      </c>
      <c r="L10" s="59"/>
      <c r="M10" s="63">
        <f t="shared" si="3"/>
        <v>2786.5384615384614</v>
      </c>
      <c r="N10" s="112"/>
      <c r="O10" s="112"/>
      <c r="P10" s="112"/>
      <c r="Q10" s="112"/>
      <c r="R10" s="112"/>
    </row>
    <row r="11" spans="2:18" x14ac:dyDescent="0.25">
      <c r="B11" s="57"/>
      <c r="C11" s="59"/>
      <c r="D11" s="59" t="s">
        <v>666</v>
      </c>
      <c r="E11" s="60" t="s">
        <v>440</v>
      </c>
      <c r="F11" s="61" t="s">
        <v>557</v>
      </c>
      <c r="G11" s="61"/>
      <c r="H11" s="62">
        <v>258748</v>
      </c>
      <c r="I11" s="63">
        <f t="shared" si="0"/>
        <v>64487</v>
      </c>
      <c r="J11" s="62">
        <f t="shared" si="1"/>
        <v>64687</v>
      </c>
      <c r="K11" s="108">
        <f t="shared" si="2"/>
        <v>42991.333333333336</v>
      </c>
      <c r="L11" s="59"/>
      <c r="M11" s="63">
        <f t="shared" si="3"/>
        <v>9951.8461538461543</v>
      </c>
      <c r="N11" s="112"/>
      <c r="O11" s="112"/>
      <c r="P11" s="112"/>
      <c r="Q11" s="112"/>
      <c r="R11" s="112"/>
    </row>
    <row r="12" spans="2:18" x14ac:dyDescent="0.25">
      <c r="B12" s="57"/>
      <c r="C12" s="59"/>
      <c r="D12" s="59" t="s">
        <v>666</v>
      </c>
      <c r="E12" s="60" t="s">
        <v>441</v>
      </c>
      <c r="F12" s="61" t="s">
        <v>558</v>
      </c>
      <c r="G12" s="61"/>
      <c r="H12" s="62">
        <v>3889</v>
      </c>
      <c r="I12" s="63">
        <f t="shared" si="0"/>
        <v>772.25</v>
      </c>
      <c r="J12" s="62">
        <f t="shared" si="1"/>
        <v>972.25</v>
      </c>
      <c r="K12" s="108">
        <f t="shared" si="2"/>
        <v>514.83333333333337</v>
      </c>
      <c r="L12" s="59"/>
      <c r="M12" s="63">
        <f t="shared" si="3"/>
        <v>149.57692307692307</v>
      </c>
      <c r="N12" s="112"/>
      <c r="O12" s="112"/>
      <c r="P12" s="112"/>
      <c r="Q12" s="112"/>
      <c r="R12" s="112"/>
    </row>
    <row r="13" spans="2:18" x14ac:dyDescent="0.25">
      <c r="B13" s="57"/>
      <c r="C13" s="59"/>
      <c r="D13" s="59" t="s">
        <v>666</v>
      </c>
      <c r="E13" s="60" t="s">
        <v>442</v>
      </c>
      <c r="F13" s="61" t="s">
        <v>559</v>
      </c>
      <c r="G13" s="61"/>
      <c r="H13" s="62">
        <v>1063656</v>
      </c>
      <c r="I13" s="63">
        <f t="shared" si="0"/>
        <v>265714</v>
      </c>
      <c r="J13" s="62">
        <f t="shared" si="1"/>
        <v>265914</v>
      </c>
      <c r="K13" s="108">
        <f t="shared" si="2"/>
        <v>177142.66666666666</v>
      </c>
      <c r="L13" s="59"/>
      <c r="M13" s="63">
        <f t="shared" si="3"/>
        <v>40909.846153846156</v>
      </c>
      <c r="N13" s="112"/>
      <c r="O13" s="112"/>
      <c r="P13" s="112"/>
      <c r="Q13" s="112"/>
      <c r="R13" s="112"/>
    </row>
    <row r="14" spans="2:18" x14ac:dyDescent="0.25">
      <c r="B14" s="57"/>
      <c r="C14" s="59"/>
      <c r="D14" s="59" t="s">
        <v>666</v>
      </c>
      <c r="E14" s="60" t="s">
        <v>443</v>
      </c>
      <c r="F14" s="61" t="s">
        <v>560</v>
      </c>
      <c r="G14" s="61"/>
      <c r="H14" s="62">
        <v>102190</v>
      </c>
      <c r="I14" s="63">
        <f t="shared" si="0"/>
        <v>25347.5</v>
      </c>
      <c r="J14" s="62">
        <f t="shared" si="1"/>
        <v>25547.5</v>
      </c>
      <c r="K14" s="108">
        <f t="shared" si="2"/>
        <v>16898.333333333332</v>
      </c>
      <c r="L14" s="59"/>
      <c r="M14" s="63">
        <f t="shared" si="3"/>
        <v>3930.3846153846152</v>
      </c>
      <c r="N14" s="112"/>
      <c r="O14" s="112"/>
      <c r="P14" s="112"/>
      <c r="Q14" s="112"/>
      <c r="R14" s="112"/>
    </row>
    <row r="15" spans="2:18" x14ac:dyDescent="0.25">
      <c r="B15" s="57"/>
      <c r="C15" s="59"/>
      <c r="D15" s="59" t="s">
        <v>666</v>
      </c>
      <c r="E15" s="60" t="s">
        <v>444</v>
      </c>
      <c r="F15" s="61" t="s">
        <v>561</v>
      </c>
      <c r="G15" s="61"/>
      <c r="H15" s="62">
        <v>620016</v>
      </c>
      <c r="I15" s="63">
        <f t="shared" si="0"/>
        <v>154804</v>
      </c>
      <c r="J15" s="62">
        <f t="shared" si="1"/>
        <v>155004</v>
      </c>
      <c r="K15" s="108">
        <f t="shared" si="2"/>
        <v>103202.66666666667</v>
      </c>
      <c r="L15" s="59"/>
      <c r="M15" s="63">
        <f t="shared" si="3"/>
        <v>23846.76923076923</v>
      </c>
      <c r="N15" s="112"/>
      <c r="O15" s="112"/>
      <c r="P15" s="112"/>
      <c r="Q15" s="112"/>
      <c r="R15" s="112"/>
    </row>
    <row r="16" spans="2:18" x14ac:dyDescent="0.25">
      <c r="B16" s="57"/>
      <c r="C16" s="59"/>
      <c r="D16" s="59" t="s">
        <v>666</v>
      </c>
      <c r="E16" s="60" t="s">
        <v>445</v>
      </c>
      <c r="F16" s="61" t="s">
        <v>562</v>
      </c>
      <c r="G16" s="61"/>
      <c r="H16" s="62">
        <v>6810</v>
      </c>
      <c r="I16" s="63">
        <f t="shared" si="0"/>
        <v>1502.5</v>
      </c>
      <c r="J16" s="62">
        <f t="shared" si="1"/>
        <v>1702.5</v>
      </c>
      <c r="K16" s="108">
        <f t="shared" si="2"/>
        <v>1001.6666666666666</v>
      </c>
      <c r="L16" s="59"/>
      <c r="M16" s="63">
        <f t="shared" si="3"/>
        <v>261.92307692307691</v>
      </c>
      <c r="N16" s="112"/>
      <c r="O16" s="112"/>
      <c r="P16" s="112"/>
      <c r="Q16" s="112"/>
      <c r="R16" s="112"/>
    </row>
    <row r="17" spans="2:18" x14ac:dyDescent="0.25">
      <c r="B17" s="57"/>
      <c r="C17" s="57"/>
      <c r="D17" s="57" t="s">
        <v>666</v>
      </c>
      <c r="E17" s="60" t="s">
        <v>446</v>
      </c>
      <c r="F17" s="61" t="s">
        <v>563</v>
      </c>
      <c r="G17" s="61"/>
      <c r="H17" s="62">
        <v>60888</v>
      </c>
      <c r="I17" s="63">
        <f t="shared" si="0"/>
        <v>15022</v>
      </c>
      <c r="J17" s="62">
        <f t="shared" si="1"/>
        <v>15222</v>
      </c>
      <c r="K17" s="108">
        <f t="shared" si="2"/>
        <v>10014.666666666666</v>
      </c>
      <c r="L17" s="59"/>
      <c r="M17" s="63">
        <f t="shared" si="3"/>
        <v>2341.8461538461538</v>
      </c>
      <c r="N17" s="112"/>
      <c r="O17" s="112"/>
      <c r="P17" s="112"/>
      <c r="Q17" s="112"/>
      <c r="R17" s="112"/>
    </row>
    <row r="18" spans="2:18" x14ac:dyDescent="0.25">
      <c r="B18" s="57"/>
      <c r="C18" s="57"/>
      <c r="D18" s="57" t="s">
        <v>666</v>
      </c>
      <c r="E18" s="60" t="s">
        <v>447</v>
      </c>
      <c r="F18" s="61" t="s">
        <v>564</v>
      </c>
      <c r="G18" s="61"/>
      <c r="H18" s="62">
        <v>272238</v>
      </c>
      <c r="I18" s="63">
        <f t="shared" si="0"/>
        <v>67859.5</v>
      </c>
      <c r="J18" s="62">
        <f t="shared" si="1"/>
        <v>68059.5</v>
      </c>
      <c r="K18" s="108">
        <f t="shared" si="2"/>
        <v>45239.666666666664</v>
      </c>
      <c r="L18" s="59"/>
      <c r="M18" s="63">
        <f t="shared" si="3"/>
        <v>10470.692307692309</v>
      </c>
      <c r="N18" s="112"/>
      <c r="O18" s="112"/>
      <c r="P18" s="112"/>
      <c r="Q18" s="112"/>
      <c r="R18" s="112"/>
    </row>
    <row r="19" spans="2:18" x14ac:dyDescent="0.25">
      <c r="B19" s="57"/>
      <c r="C19" s="57"/>
      <c r="D19" s="57" t="s">
        <v>666</v>
      </c>
      <c r="E19" s="60" t="s">
        <v>448</v>
      </c>
      <c r="F19" s="61" t="s">
        <v>565</v>
      </c>
      <c r="G19" s="61"/>
      <c r="H19" s="62">
        <v>9876</v>
      </c>
      <c r="I19" s="63">
        <f t="shared" si="0"/>
        <v>2269</v>
      </c>
      <c r="J19" s="62">
        <f t="shared" si="1"/>
        <v>2469</v>
      </c>
      <c r="K19" s="108">
        <f t="shared" si="2"/>
        <v>1512.6666666666667</v>
      </c>
      <c r="L19" s="59"/>
      <c r="M19" s="63">
        <f t="shared" si="3"/>
        <v>379.84615384615387</v>
      </c>
      <c r="N19" s="112"/>
      <c r="O19" s="112"/>
      <c r="P19" s="112"/>
      <c r="Q19" s="112"/>
      <c r="R19" s="112"/>
    </row>
    <row r="20" spans="2:18" x14ac:dyDescent="0.25">
      <c r="B20" s="57"/>
      <c r="C20" s="57"/>
      <c r="D20" s="57" t="s">
        <v>666</v>
      </c>
      <c r="E20" s="60" t="s">
        <v>449</v>
      </c>
      <c r="F20" s="61" t="s">
        <v>566</v>
      </c>
      <c r="G20" s="61"/>
      <c r="H20" s="62">
        <v>94826</v>
      </c>
      <c r="I20" s="63">
        <f t="shared" si="0"/>
        <v>23506.5</v>
      </c>
      <c r="J20" s="62">
        <f t="shared" si="1"/>
        <v>23706.5</v>
      </c>
      <c r="K20" s="108">
        <f t="shared" si="2"/>
        <v>15671</v>
      </c>
      <c r="L20" s="59"/>
      <c r="M20" s="63">
        <f t="shared" si="3"/>
        <v>3647.1538461538462</v>
      </c>
      <c r="N20" s="112"/>
      <c r="O20" s="112"/>
      <c r="P20" s="112"/>
      <c r="Q20" s="112"/>
      <c r="R20" s="112"/>
    </row>
    <row r="21" spans="2:18" x14ac:dyDescent="0.25">
      <c r="B21" s="57"/>
      <c r="C21" s="57"/>
      <c r="D21" s="57" t="s">
        <v>666</v>
      </c>
      <c r="E21" s="60" t="s">
        <v>450</v>
      </c>
      <c r="F21" s="61" t="s">
        <v>567</v>
      </c>
      <c r="G21" s="61"/>
      <c r="H21" s="62">
        <v>36910</v>
      </c>
      <c r="I21" s="63">
        <f t="shared" si="0"/>
        <v>9027.5</v>
      </c>
      <c r="J21" s="62">
        <f t="shared" si="1"/>
        <v>9227.5</v>
      </c>
      <c r="K21" s="108">
        <f t="shared" si="2"/>
        <v>6018.333333333333</v>
      </c>
      <c r="L21" s="59"/>
      <c r="M21" s="63">
        <f t="shared" si="3"/>
        <v>1419.6153846153845</v>
      </c>
      <c r="N21" s="112"/>
      <c r="O21" s="112"/>
      <c r="P21" s="112"/>
      <c r="Q21" s="112"/>
      <c r="R21" s="112"/>
    </row>
    <row r="22" spans="2:18" x14ac:dyDescent="0.25">
      <c r="B22" s="57"/>
      <c r="C22" s="57"/>
      <c r="D22" s="57" t="s">
        <v>666</v>
      </c>
      <c r="E22" s="60" t="s">
        <v>451</v>
      </c>
      <c r="F22" s="61" t="s">
        <v>568</v>
      </c>
      <c r="G22" s="61"/>
      <c r="H22" s="62">
        <v>38502</v>
      </c>
      <c r="I22" s="63">
        <f t="shared" si="0"/>
        <v>9425.5</v>
      </c>
      <c r="J22" s="62">
        <f t="shared" si="1"/>
        <v>9625.5</v>
      </c>
      <c r="K22" s="108">
        <f t="shared" si="2"/>
        <v>6283.666666666667</v>
      </c>
      <c r="L22" s="59"/>
      <c r="M22" s="63">
        <f t="shared" si="3"/>
        <v>1480.8461538461538</v>
      </c>
      <c r="N22" s="112"/>
      <c r="O22" s="112"/>
      <c r="P22" s="112"/>
      <c r="Q22" s="112"/>
      <c r="R22" s="112"/>
    </row>
    <row r="23" spans="2:18" x14ac:dyDescent="0.25">
      <c r="B23" s="57"/>
      <c r="C23" s="57"/>
      <c r="D23" s="57" t="s">
        <v>666</v>
      </c>
      <c r="E23" s="60" t="s">
        <v>452</v>
      </c>
      <c r="F23" s="61" t="s">
        <v>569</v>
      </c>
      <c r="G23" s="61"/>
      <c r="H23" s="62">
        <v>3382715</v>
      </c>
      <c r="I23" s="63">
        <f t="shared" si="0"/>
        <v>845478.75</v>
      </c>
      <c r="J23" s="62">
        <f t="shared" si="1"/>
        <v>845678.75</v>
      </c>
      <c r="K23" s="108">
        <f t="shared" si="2"/>
        <v>563652.5</v>
      </c>
      <c r="L23" s="59"/>
      <c r="M23" s="63">
        <f t="shared" si="3"/>
        <v>130104.42307692308</v>
      </c>
      <c r="N23" s="112"/>
      <c r="O23" s="112"/>
      <c r="P23" s="112"/>
      <c r="Q23" s="112"/>
      <c r="R23" s="112"/>
    </row>
    <row r="24" spans="2:18" x14ac:dyDescent="0.25">
      <c r="B24" s="57"/>
      <c r="C24" s="57"/>
      <c r="D24" s="57" t="s">
        <v>667</v>
      </c>
      <c r="E24" s="67" t="s">
        <v>453</v>
      </c>
      <c r="F24" s="68" t="s">
        <v>570</v>
      </c>
      <c r="G24" s="68"/>
      <c r="H24" s="69">
        <v>7371929</v>
      </c>
      <c r="I24" s="71">
        <v>307130.375</v>
      </c>
      <c r="J24" s="71">
        <v>307000</v>
      </c>
      <c r="K24" s="116">
        <f t="shared" si="2"/>
        <v>204753.58333333334</v>
      </c>
      <c r="L24" s="113"/>
      <c r="M24" s="71">
        <f>J24/52*8</f>
        <v>47230.769230769234</v>
      </c>
      <c r="N24" s="112"/>
      <c r="O24" s="112"/>
      <c r="P24" s="112"/>
      <c r="Q24" s="112"/>
      <c r="R24" s="112"/>
    </row>
    <row r="25" spans="2:18" x14ac:dyDescent="0.25">
      <c r="B25" s="57"/>
      <c r="C25" s="57"/>
      <c r="D25" s="57" t="s">
        <v>666</v>
      </c>
      <c r="E25" s="60" t="s">
        <v>454</v>
      </c>
      <c r="F25" s="61" t="s">
        <v>571</v>
      </c>
      <c r="G25" s="61"/>
      <c r="H25" s="62">
        <v>3353563</v>
      </c>
      <c r="I25" s="63">
        <f t="shared" si="0"/>
        <v>838190.75</v>
      </c>
      <c r="J25" s="62">
        <f t="shared" si="1"/>
        <v>838390.75</v>
      </c>
      <c r="K25" s="108">
        <f t="shared" si="2"/>
        <v>558793.83333333337</v>
      </c>
      <c r="L25" s="59"/>
      <c r="M25" s="63">
        <f>J25/52*8</f>
        <v>128983.19230769231</v>
      </c>
      <c r="N25" s="112"/>
      <c r="O25" s="112"/>
      <c r="P25" s="112"/>
      <c r="Q25" s="112"/>
      <c r="R25" s="112"/>
    </row>
    <row r="26" spans="2:18" x14ac:dyDescent="0.25">
      <c r="B26" s="57"/>
      <c r="C26" s="57"/>
      <c r="D26" s="57" t="s">
        <v>667</v>
      </c>
      <c r="E26" s="67" t="s">
        <v>455</v>
      </c>
      <c r="F26" s="68" t="s">
        <v>572</v>
      </c>
      <c r="G26" s="68"/>
      <c r="H26" s="69">
        <v>1235300</v>
      </c>
      <c r="I26" s="71">
        <f t="shared" si="0"/>
        <v>308625</v>
      </c>
      <c r="J26" s="69">
        <f t="shared" si="1"/>
        <v>308825</v>
      </c>
      <c r="K26" s="116">
        <f t="shared" si="2"/>
        <v>205750</v>
      </c>
      <c r="L26" s="113"/>
      <c r="M26" s="71">
        <f t="shared" ref="M26:M27" si="4">J26/52*8</f>
        <v>47511.538461538461</v>
      </c>
      <c r="N26" s="112"/>
      <c r="O26" s="112"/>
      <c r="P26" s="112"/>
      <c r="Q26" s="112"/>
      <c r="R26" s="112"/>
    </row>
    <row r="27" spans="2:18" x14ac:dyDescent="0.25">
      <c r="B27" s="57"/>
      <c r="C27" s="57"/>
      <c r="D27" s="57" t="s">
        <v>667</v>
      </c>
      <c r="E27" s="67" t="s">
        <v>456</v>
      </c>
      <c r="F27" s="68" t="s">
        <v>573</v>
      </c>
      <c r="G27" s="68"/>
      <c r="H27" s="69">
        <v>485360</v>
      </c>
      <c r="I27" s="71">
        <f t="shared" si="0"/>
        <v>121140</v>
      </c>
      <c r="J27" s="69">
        <f t="shared" si="1"/>
        <v>121340</v>
      </c>
      <c r="K27" s="116">
        <f t="shared" si="2"/>
        <v>80760</v>
      </c>
      <c r="L27" s="113"/>
      <c r="M27" s="71">
        <f t="shared" si="4"/>
        <v>18667.692307692309</v>
      </c>
      <c r="N27" s="112"/>
      <c r="O27" s="112"/>
      <c r="P27" s="112"/>
      <c r="Q27" s="112"/>
      <c r="R27" s="112"/>
    </row>
    <row r="28" spans="2:18" x14ac:dyDescent="0.25">
      <c r="B28" s="62"/>
      <c r="C28" s="62"/>
      <c r="D28" s="62" t="s">
        <v>666</v>
      </c>
      <c r="E28" s="60" t="s">
        <v>457</v>
      </c>
      <c r="F28" s="61" t="s">
        <v>574</v>
      </c>
      <c r="G28" s="61"/>
      <c r="H28" s="62">
        <v>3820</v>
      </c>
      <c r="I28" s="63">
        <f t="shared" si="0"/>
        <v>755</v>
      </c>
      <c r="J28" s="62">
        <f t="shared" si="1"/>
        <v>955</v>
      </c>
      <c r="K28" s="108">
        <f t="shared" si="2"/>
        <v>503.33333333333331</v>
      </c>
      <c r="L28" s="114"/>
      <c r="M28" s="63">
        <f>J28/52*8</f>
        <v>146.92307692307693</v>
      </c>
      <c r="N28" s="112"/>
      <c r="O28" s="112"/>
      <c r="P28" s="112"/>
      <c r="Q28" s="112"/>
      <c r="R28" s="112"/>
    </row>
    <row r="29" spans="2:18" x14ac:dyDescent="0.25">
      <c r="B29" s="62"/>
      <c r="C29" s="62"/>
      <c r="D29" s="62" t="s">
        <v>667</v>
      </c>
      <c r="E29" s="67" t="s">
        <v>458</v>
      </c>
      <c r="F29" s="68" t="s">
        <v>575</v>
      </c>
      <c r="G29" s="68"/>
      <c r="H29" s="69">
        <v>905880</v>
      </c>
      <c r="I29" s="71">
        <f t="shared" si="0"/>
        <v>226270</v>
      </c>
      <c r="J29" s="69">
        <f t="shared" si="1"/>
        <v>226470</v>
      </c>
      <c r="K29" s="116">
        <f t="shared" si="2"/>
        <v>150846.66666666666</v>
      </c>
      <c r="L29" s="115"/>
      <c r="M29" s="71">
        <f>J29/52*8</f>
        <v>34841.538461538461</v>
      </c>
      <c r="N29" s="112"/>
      <c r="O29" s="112"/>
      <c r="P29" s="112"/>
      <c r="Q29" s="112"/>
      <c r="R29" s="112"/>
    </row>
    <row r="30" spans="2:18" x14ac:dyDescent="0.25">
      <c r="B30" s="62"/>
      <c r="C30" s="62"/>
      <c r="D30" s="62" t="s">
        <v>666</v>
      </c>
      <c r="E30" s="60" t="s">
        <v>459</v>
      </c>
      <c r="F30" s="61" t="s">
        <v>576</v>
      </c>
      <c r="G30" s="61"/>
      <c r="H30" s="62">
        <v>380345</v>
      </c>
      <c r="I30" s="63">
        <f t="shared" si="0"/>
        <v>94886.25</v>
      </c>
      <c r="J30" s="62">
        <f t="shared" si="1"/>
        <v>95086.25</v>
      </c>
      <c r="K30" s="108">
        <f t="shared" si="2"/>
        <v>63257.5</v>
      </c>
      <c r="L30" s="114"/>
      <c r="M30" s="63">
        <f t="shared" ref="M30:M31" si="5">J30/52*8</f>
        <v>14628.653846153846</v>
      </c>
      <c r="N30" s="112"/>
      <c r="O30" s="112"/>
      <c r="P30" s="112"/>
      <c r="Q30" s="112"/>
      <c r="R30" s="112"/>
    </row>
    <row r="31" spans="2:18" x14ac:dyDescent="0.25">
      <c r="B31" s="62"/>
      <c r="C31" s="62"/>
      <c r="D31" s="62" t="s">
        <v>666</v>
      </c>
      <c r="E31" s="60" t="s">
        <v>460</v>
      </c>
      <c r="F31" s="61" t="s">
        <v>577</v>
      </c>
      <c r="G31" s="61"/>
      <c r="H31" s="62">
        <v>263801</v>
      </c>
      <c r="I31" s="63">
        <f t="shared" si="0"/>
        <v>65750.25</v>
      </c>
      <c r="J31" s="62">
        <f t="shared" si="1"/>
        <v>65950.25</v>
      </c>
      <c r="K31" s="108">
        <f t="shared" si="2"/>
        <v>43833.5</v>
      </c>
      <c r="L31" s="114"/>
      <c r="M31" s="63">
        <f t="shared" si="5"/>
        <v>10146.192307692309</v>
      </c>
      <c r="N31" s="112"/>
      <c r="O31" s="112"/>
      <c r="P31" s="112"/>
      <c r="Q31" s="112"/>
      <c r="R31" s="112"/>
    </row>
    <row r="32" spans="2:18" x14ac:dyDescent="0.25">
      <c r="B32" s="62"/>
      <c r="C32" s="62"/>
      <c r="D32" s="62" t="s">
        <v>667</v>
      </c>
      <c r="E32" s="67" t="s">
        <v>461</v>
      </c>
      <c r="F32" s="68" t="s">
        <v>578</v>
      </c>
      <c r="G32" s="68"/>
      <c r="H32" s="69">
        <v>394739</v>
      </c>
      <c r="I32" s="71">
        <f t="shared" si="0"/>
        <v>98484.75</v>
      </c>
      <c r="J32" s="69">
        <f t="shared" si="1"/>
        <v>98684.75</v>
      </c>
      <c r="K32" s="116">
        <f t="shared" si="2"/>
        <v>65656.5</v>
      </c>
      <c r="L32" s="115"/>
      <c r="M32" s="71">
        <f>J32/52*8</f>
        <v>15182.26923076923</v>
      </c>
      <c r="N32" s="112"/>
      <c r="O32" s="112"/>
      <c r="P32" s="112"/>
      <c r="Q32" s="112"/>
      <c r="R32" s="112"/>
    </row>
    <row r="33" spans="2:18" x14ac:dyDescent="0.25">
      <c r="B33" s="62"/>
      <c r="C33" s="62"/>
      <c r="D33" s="62" t="s">
        <v>666</v>
      </c>
      <c r="E33" s="60" t="s">
        <v>462</v>
      </c>
      <c r="F33" s="61" t="s">
        <v>579</v>
      </c>
      <c r="G33" s="61"/>
      <c r="H33" s="62">
        <v>83360</v>
      </c>
      <c r="I33" s="63">
        <f t="shared" si="0"/>
        <v>20640</v>
      </c>
      <c r="J33" s="62">
        <f t="shared" si="1"/>
        <v>20840</v>
      </c>
      <c r="K33" s="108">
        <f t="shared" si="2"/>
        <v>13760</v>
      </c>
      <c r="L33" s="114"/>
      <c r="M33" s="63">
        <f>J33/52*8</f>
        <v>3206.1538461538462</v>
      </c>
      <c r="N33" s="112"/>
      <c r="O33" s="112"/>
      <c r="P33" s="112"/>
      <c r="Q33" s="112"/>
      <c r="R33" s="112"/>
    </row>
    <row r="34" spans="2:18" x14ac:dyDescent="0.25">
      <c r="B34" s="62"/>
      <c r="C34" s="62"/>
      <c r="D34" s="62" t="s">
        <v>667</v>
      </c>
      <c r="E34" s="67" t="s">
        <v>463</v>
      </c>
      <c r="F34" s="68" t="s">
        <v>580</v>
      </c>
      <c r="G34" s="68"/>
      <c r="H34" s="69">
        <v>18500</v>
      </c>
      <c r="I34" s="71">
        <f t="shared" si="0"/>
        <v>4425</v>
      </c>
      <c r="J34" s="69">
        <f t="shared" si="1"/>
        <v>4625</v>
      </c>
      <c r="K34" s="116">
        <f t="shared" si="2"/>
        <v>2950</v>
      </c>
      <c r="L34" s="115"/>
      <c r="M34" s="71">
        <f>J34/52*8</f>
        <v>711.53846153846155</v>
      </c>
      <c r="N34" s="112"/>
      <c r="O34" s="112"/>
      <c r="P34" s="112"/>
      <c r="Q34" s="112"/>
      <c r="R34" s="112"/>
    </row>
    <row r="35" spans="2:18" x14ac:dyDescent="0.25">
      <c r="B35" s="62"/>
      <c r="C35" s="62"/>
      <c r="D35" s="62" t="s">
        <v>666</v>
      </c>
      <c r="E35" s="60" t="s">
        <v>464</v>
      </c>
      <c r="F35" s="61" t="s">
        <v>581</v>
      </c>
      <c r="G35" s="61"/>
      <c r="H35" s="62">
        <v>0</v>
      </c>
      <c r="I35" s="63">
        <f>J35</f>
        <v>0</v>
      </c>
      <c r="J35" s="62">
        <f t="shared" si="1"/>
        <v>0</v>
      </c>
      <c r="K35" s="108">
        <f t="shared" si="2"/>
        <v>0</v>
      </c>
      <c r="L35" s="114"/>
      <c r="M35" s="63">
        <f t="shared" ref="M35:M42" si="6">J35/52*8</f>
        <v>0</v>
      </c>
      <c r="N35" s="112"/>
      <c r="O35" s="112"/>
      <c r="P35" s="112"/>
      <c r="Q35" s="112"/>
      <c r="R35" s="112"/>
    </row>
    <row r="36" spans="2:18" x14ac:dyDescent="0.25">
      <c r="B36" s="62"/>
      <c r="C36" s="62"/>
      <c r="D36" s="62" t="s">
        <v>666</v>
      </c>
      <c r="E36" s="60" t="s">
        <v>465</v>
      </c>
      <c r="F36" s="61" t="s">
        <v>582</v>
      </c>
      <c r="G36" s="61"/>
      <c r="H36" s="62">
        <v>1077</v>
      </c>
      <c r="I36" s="63">
        <f t="shared" si="0"/>
        <v>69.25</v>
      </c>
      <c r="J36" s="62">
        <f t="shared" si="1"/>
        <v>269.25</v>
      </c>
      <c r="K36" s="108">
        <f t="shared" si="2"/>
        <v>46.166666666666664</v>
      </c>
      <c r="L36" s="114"/>
      <c r="M36" s="63">
        <f t="shared" si="6"/>
        <v>41.42307692307692</v>
      </c>
      <c r="N36" s="112"/>
      <c r="O36" s="112"/>
      <c r="P36" s="112"/>
      <c r="Q36" s="112"/>
      <c r="R36" s="112"/>
    </row>
    <row r="37" spans="2:18" x14ac:dyDescent="0.25">
      <c r="B37" s="62"/>
      <c r="C37" s="62"/>
      <c r="D37" s="62" t="s">
        <v>666</v>
      </c>
      <c r="E37" s="60" t="s">
        <v>466</v>
      </c>
      <c r="F37" s="61" t="s">
        <v>583</v>
      </c>
      <c r="G37" s="61"/>
      <c r="H37" s="62">
        <v>35650</v>
      </c>
      <c r="I37" s="63">
        <f t="shared" si="0"/>
        <v>8712.5</v>
      </c>
      <c r="J37" s="62">
        <f t="shared" si="1"/>
        <v>8912.5</v>
      </c>
      <c r="K37" s="108">
        <f t="shared" si="2"/>
        <v>5808.333333333333</v>
      </c>
      <c r="L37" s="114"/>
      <c r="M37" s="63">
        <f t="shared" si="6"/>
        <v>1371.1538461538462</v>
      </c>
      <c r="N37" s="112"/>
      <c r="O37" s="112"/>
      <c r="P37" s="112"/>
      <c r="Q37" s="112"/>
      <c r="R37" s="112"/>
    </row>
    <row r="38" spans="2:18" x14ac:dyDescent="0.25">
      <c r="B38" s="62"/>
      <c r="C38" s="62"/>
      <c r="D38" s="62" t="s">
        <v>666</v>
      </c>
      <c r="E38" s="60" t="s">
        <v>467</v>
      </c>
      <c r="F38" s="61" t="s">
        <v>584</v>
      </c>
      <c r="G38" s="61"/>
      <c r="H38" s="62">
        <v>68190</v>
      </c>
      <c r="I38" s="63">
        <f t="shared" si="0"/>
        <v>16847.5</v>
      </c>
      <c r="J38" s="62">
        <f t="shared" si="1"/>
        <v>17047.5</v>
      </c>
      <c r="K38" s="108">
        <f t="shared" si="2"/>
        <v>11231.666666666666</v>
      </c>
      <c r="L38" s="114"/>
      <c r="M38" s="63">
        <f t="shared" si="6"/>
        <v>2622.6923076923076</v>
      </c>
      <c r="N38" s="112"/>
      <c r="O38" s="112"/>
      <c r="P38" s="112"/>
      <c r="Q38" s="112"/>
      <c r="R38" s="112"/>
    </row>
    <row r="39" spans="2:18" x14ac:dyDescent="0.25">
      <c r="B39" s="62"/>
      <c r="C39" s="62"/>
      <c r="D39" s="62" t="s">
        <v>666</v>
      </c>
      <c r="E39" s="60" t="s">
        <v>468</v>
      </c>
      <c r="F39" s="61" t="s">
        <v>585</v>
      </c>
      <c r="G39" s="61"/>
      <c r="H39" s="62">
        <v>291941</v>
      </c>
      <c r="I39" s="63">
        <f t="shared" si="0"/>
        <v>72785.25</v>
      </c>
      <c r="J39" s="62">
        <f t="shared" si="1"/>
        <v>72985.25</v>
      </c>
      <c r="K39" s="108">
        <f t="shared" si="2"/>
        <v>48523.5</v>
      </c>
      <c r="L39" s="114"/>
      <c r="M39" s="63">
        <f t="shared" si="6"/>
        <v>11228.5</v>
      </c>
      <c r="N39" s="112"/>
      <c r="O39" s="112"/>
      <c r="P39" s="112"/>
      <c r="Q39" s="112"/>
      <c r="R39" s="112"/>
    </row>
    <row r="40" spans="2:18" x14ac:dyDescent="0.25">
      <c r="B40" s="62"/>
      <c r="C40" s="62"/>
      <c r="D40" s="62" t="s">
        <v>666</v>
      </c>
      <c r="E40" s="60" t="s">
        <v>469</v>
      </c>
      <c r="F40" s="61" t="s">
        <v>586</v>
      </c>
      <c r="G40" s="61"/>
      <c r="H40" s="62">
        <v>60680</v>
      </c>
      <c r="I40" s="63">
        <f t="shared" si="0"/>
        <v>14970</v>
      </c>
      <c r="J40" s="62">
        <f t="shared" si="1"/>
        <v>15170</v>
      </c>
      <c r="K40" s="108">
        <f t="shared" si="2"/>
        <v>9980</v>
      </c>
      <c r="L40" s="114"/>
      <c r="M40" s="63">
        <f t="shared" si="6"/>
        <v>2333.8461538461538</v>
      </c>
      <c r="N40" s="112"/>
      <c r="O40" s="112"/>
      <c r="P40" s="112"/>
      <c r="Q40" s="112"/>
      <c r="R40" s="112"/>
    </row>
    <row r="41" spans="2:18" x14ac:dyDescent="0.25">
      <c r="B41" s="62"/>
      <c r="C41" s="62"/>
      <c r="D41" s="62" t="s">
        <v>666</v>
      </c>
      <c r="E41" s="60" t="s">
        <v>470</v>
      </c>
      <c r="F41" s="61" t="s">
        <v>587</v>
      </c>
      <c r="G41" s="61"/>
      <c r="H41" s="62">
        <v>47594</v>
      </c>
      <c r="I41" s="63">
        <f t="shared" si="0"/>
        <v>11698.5</v>
      </c>
      <c r="J41" s="62">
        <f t="shared" si="1"/>
        <v>11898.5</v>
      </c>
      <c r="K41" s="108">
        <f t="shared" si="2"/>
        <v>7799</v>
      </c>
      <c r="L41" s="114"/>
      <c r="M41" s="63">
        <f t="shared" si="6"/>
        <v>1830.5384615384614</v>
      </c>
      <c r="N41" s="112"/>
      <c r="O41" s="112"/>
      <c r="P41" s="112"/>
      <c r="Q41" s="112"/>
      <c r="R41" s="112"/>
    </row>
    <row r="42" spans="2:18" x14ac:dyDescent="0.25">
      <c r="B42" s="62"/>
      <c r="C42" s="62"/>
      <c r="D42" s="62" t="s">
        <v>666</v>
      </c>
      <c r="E42" s="60" t="s">
        <v>471</v>
      </c>
      <c r="F42" s="61" t="s">
        <v>588</v>
      </c>
      <c r="G42" s="61"/>
      <c r="H42" s="62">
        <v>25400</v>
      </c>
      <c r="I42" s="63">
        <f t="shared" si="0"/>
        <v>6150</v>
      </c>
      <c r="J42" s="62">
        <f t="shared" si="1"/>
        <v>6350</v>
      </c>
      <c r="K42" s="108">
        <f t="shared" si="2"/>
        <v>4100</v>
      </c>
      <c r="L42" s="114"/>
      <c r="M42" s="63">
        <f t="shared" si="6"/>
        <v>976.92307692307691</v>
      </c>
      <c r="N42" s="112"/>
      <c r="O42" s="112"/>
      <c r="P42" s="112"/>
      <c r="Q42" s="112"/>
      <c r="R42" s="112"/>
    </row>
    <row r="43" spans="2:18" x14ac:dyDescent="0.25">
      <c r="B43" s="62"/>
      <c r="C43" s="62"/>
      <c r="D43" s="62" t="s">
        <v>667</v>
      </c>
      <c r="E43" s="67" t="s">
        <v>472</v>
      </c>
      <c r="F43" s="68" t="s">
        <v>589</v>
      </c>
      <c r="G43" s="68"/>
      <c r="H43" s="69">
        <v>254783</v>
      </c>
      <c r="I43" s="71">
        <f t="shared" si="0"/>
        <v>63495.75</v>
      </c>
      <c r="J43" s="69">
        <f t="shared" si="1"/>
        <v>63695.75</v>
      </c>
      <c r="K43" s="116">
        <f t="shared" si="2"/>
        <v>42330.5</v>
      </c>
      <c r="L43" s="115"/>
      <c r="M43" s="71">
        <f>J43/52*8</f>
        <v>9799.3461538461543</v>
      </c>
      <c r="N43" s="112"/>
      <c r="O43" s="112"/>
      <c r="P43" s="112"/>
      <c r="Q43" s="112"/>
      <c r="R43" s="112"/>
    </row>
    <row r="44" spans="2:18" x14ac:dyDescent="0.25">
      <c r="B44" s="62"/>
      <c r="C44" s="62"/>
      <c r="D44" s="62" t="s">
        <v>666</v>
      </c>
      <c r="E44" s="60" t="s">
        <v>473</v>
      </c>
      <c r="F44" s="61" t="s">
        <v>590</v>
      </c>
      <c r="G44" s="61"/>
      <c r="H44" s="62">
        <v>28986</v>
      </c>
      <c r="I44" s="63">
        <f t="shared" si="0"/>
        <v>7046.5</v>
      </c>
      <c r="J44" s="62">
        <f t="shared" si="1"/>
        <v>7246.5</v>
      </c>
      <c r="K44" s="108">
        <f t="shared" si="2"/>
        <v>4697.666666666667</v>
      </c>
      <c r="L44" s="114"/>
      <c r="M44" s="63">
        <f>J44/52*8</f>
        <v>1114.8461538461538</v>
      </c>
      <c r="N44" s="112"/>
      <c r="O44" s="112"/>
      <c r="P44" s="112"/>
      <c r="Q44" s="112"/>
      <c r="R44" s="112"/>
    </row>
    <row r="45" spans="2:18" x14ac:dyDescent="0.25">
      <c r="B45" s="62"/>
      <c r="C45" s="62"/>
      <c r="D45" s="62" t="s">
        <v>667</v>
      </c>
      <c r="E45" s="67" t="s">
        <v>474</v>
      </c>
      <c r="F45" s="68" t="s">
        <v>591</v>
      </c>
      <c r="G45" s="68"/>
      <c r="H45" s="69">
        <v>51121</v>
      </c>
      <c r="I45" s="71">
        <f t="shared" si="0"/>
        <v>12580.25</v>
      </c>
      <c r="J45" s="69">
        <f t="shared" si="1"/>
        <v>12780.25</v>
      </c>
      <c r="K45" s="116">
        <f t="shared" si="2"/>
        <v>8386.8333333333339</v>
      </c>
      <c r="L45" s="115"/>
      <c r="M45" s="71">
        <f>J45/52*8</f>
        <v>1966.1923076923076</v>
      </c>
      <c r="N45" s="112"/>
      <c r="O45" s="112"/>
      <c r="P45" s="112"/>
      <c r="Q45" s="112"/>
      <c r="R45" s="112"/>
    </row>
    <row r="46" spans="2:18" x14ac:dyDescent="0.25">
      <c r="B46" s="62"/>
      <c r="C46" s="62"/>
      <c r="D46" s="62" t="s">
        <v>666</v>
      </c>
      <c r="E46" s="60" t="s">
        <v>475</v>
      </c>
      <c r="F46" s="61" t="s">
        <v>592</v>
      </c>
      <c r="G46" s="61"/>
      <c r="H46" s="62">
        <v>13143830</v>
      </c>
      <c r="I46" s="63">
        <f t="shared" si="0"/>
        <v>3285757.5</v>
      </c>
      <c r="J46" s="62">
        <f t="shared" si="1"/>
        <v>3285957.5</v>
      </c>
      <c r="K46" s="108">
        <f t="shared" si="2"/>
        <v>2190505</v>
      </c>
      <c r="L46" s="114"/>
      <c r="M46" s="63">
        <f>J46/52*8</f>
        <v>505531.92307692306</v>
      </c>
      <c r="N46" s="112"/>
      <c r="O46" s="112"/>
      <c r="P46" s="112"/>
      <c r="Q46" s="112"/>
      <c r="R46" s="112"/>
    </row>
    <row r="47" spans="2:18" x14ac:dyDescent="0.25">
      <c r="B47" s="62"/>
      <c r="C47" s="62"/>
      <c r="D47" s="62" t="s">
        <v>667</v>
      </c>
      <c r="E47" s="67" t="s">
        <v>476</v>
      </c>
      <c r="F47" s="68" t="s">
        <v>593</v>
      </c>
      <c r="G47" s="68"/>
      <c r="H47" s="69">
        <v>8700</v>
      </c>
      <c r="I47" s="71">
        <f t="shared" si="0"/>
        <v>1975</v>
      </c>
      <c r="J47" s="69">
        <f t="shared" si="1"/>
        <v>2175</v>
      </c>
      <c r="K47" s="116">
        <f t="shared" si="2"/>
        <v>1316.6666666666667</v>
      </c>
      <c r="L47" s="115"/>
      <c r="M47" s="71">
        <f>J47/52*8</f>
        <v>334.61538461538464</v>
      </c>
      <c r="N47" s="112"/>
      <c r="O47" s="112"/>
      <c r="P47" s="112"/>
      <c r="Q47" s="112"/>
      <c r="R47" s="112"/>
    </row>
    <row r="48" spans="2:18" x14ac:dyDescent="0.25">
      <c r="B48" s="62"/>
      <c r="C48" s="62"/>
      <c r="D48" s="62" t="s">
        <v>666</v>
      </c>
      <c r="E48" s="60" t="s">
        <v>477</v>
      </c>
      <c r="F48" s="61" t="s">
        <v>594</v>
      </c>
      <c r="G48" s="61"/>
      <c r="H48" s="62">
        <v>184950</v>
      </c>
      <c r="I48" s="63">
        <f t="shared" si="0"/>
        <v>46037.5</v>
      </c>
      <c r="J48" s="62">
        <f t="shared" si="1"/>
        <v>46237.5</v>
      </c>
      <c r="K48" s="108">
        <f t="shared" si="2"/>
        <v>30691.666666666668</v>
      </c>
      <c r="L48" s="114"/>
      <c r="M48" s="63">
        <f t="shared" ref="M48:M54" si="7">J48/52*8</f>
        <v>7113.4615384615381</v>
      </c>
      <c r="N48" s="112"/>
      <c r="O48" s="112"/>
      <c r="P48" s="112"/>
      <c r="Q48" s="112"/>
      <c r="R48" s="112"/>
    </row>
    <row r="49" spans="2:18" x14ac:dyDescent="0.25">
      <c r="B49" s="62"/>
      <c r="C49" s="62"/>
      <c r="D49" s="62" t="s">
        <v>666</v>
      </c>
      <c r="E49" s="60" t="s">
        <v>478</v>
      </c>
      <c r="F49" s="61" t="s">
        <v>595</v>
      </c>
      <c r="G49" s="61"/>
      <c r="H49" s="62">
        <v>79330</v>
      </c>
      <c r="I49" s="63">
        <f t="shared" si="0"/>
        <v>19632.5</v>
      </c>
      <c r="J49" s="62">
        <f t="shared" si="1"/>
        <v>19832.5</v>
      </c>
      <c r="K49" s="108">
        <f t="shared" si="2"/>
        <v>13088.333333333334</v>
      </c>
      <c r="L49" s="114"/>
      <c r="M49" s="63">
        <f t="shared" si="7"/>
        <v>3051.1538461538462</v>
      </c>
      <c r="N49" s="112"/>
      <c r="O49" s="112"/>
      <c r="P49" s="112"/>
      <c r="Q49" s="112"/>
      <c r="R49" s="112"/>
    </row>
    <row r="50" spans="2:18" x14ac:dyDescent="0.25">
      <c r="B50" s="62"/>
      <c r="C50" s="62"/>
      <c r="D50" s="62" t="s">
        <v>666</v>
      </c>
      <c r="E50" s="60" t="s">
        <v>479</v>
      </c>
      <c r="F50" s="61" t="s">
        <v>596</v>
      </c>
      <c r="G50" s="61"/>
      <c r="H50" s="62">
        <v>18900</v>
      </c>
      <c r="I50" s="63">
        <f t="shared" si="0"/>
        <v>4525</v>
      </c>
      <c r="J50" s="62">
        <f t="shared" si="1"/>
        <v>4725</v>
      </c>
      <c r="K50" s="108">
        <f t="shared" si="2"/>
        <v>3016.6666666666665</v>
      </c>
      <c r="L50" s="114"/>
      <c r="M50" s="63">
        <f t="shared" si="7"/>
        <v>726.92307692307691</v>
      </c>
      <c r="N50" s="112"/>
      <c r="O50" s="112"/>
      <c r="P50" s="112"/>
      <c r="Q50" s="112"/>
      <c r="R50" s="112"/>
    </row>
    <row r="51" spans="2:18" x14ac:dyDescent="0.25">
      <c r="B51" s="62"/>
      <c r="C51" s="62"/>
      <c r="D51" s="62" t="s">
        <v>666</v>
      </c>
      <c r="E51" s="60" t="s">
        <v>480</v>
      </c>
      <c r="F51" s="61" t="s">
        <v>597</v>
      </c>
      <c r="G51" s="61"/>
      <c r="H51" s="62">
        <v>128354</v>
      </c>
      <c r="I51" s="63">
        <f t="shared" si="0"/>
        <v>31888.5</v>
      </c>
      <c r="J51" s="62">
        <f t="shared" si="1"/>
        <v>32088.5</v>
      </c>
      <c r="K51" s="108">
        <f t="shared" si="2"/>
        <v>21259</v>
      </c>
      <c r="L51" s="114"/>
      <c r="M51" s="63">
        <f t="shared" si="7"/>
        <v>4936.6923076923076</v>
      </c>
      <c r="N51" s="112"/>
      <c r="O51" s="112"/>
      <c r="P51" s="112"/>
      <c r="Q51" s="112"/>
      <c r="R51" s="112"/>
    </row>
    <row r="52" spans="2:18" x14ac:dyDescent="0.25">
      <c r="B52" s="62"/>
      <c r="C52" s="62"/>
      <c r="D52" s="62" t="s">
        <v>666</v>
      </c>
      <c r="E52" s="60" t="s">
        <v>481</v>
      </c>
      <c r="F52" s="61" t="s">
        <v>598</v>
      </c>
      <c r="G52" s="61"/>
      <c r="H52" s="62">
        <v>11580</v>
      </c>
      <c r="I52" s="63">
        <f t="shared" si="0"/>
        <v>2695</v>
      </c>
      <c r="J52" s="62">
        <f t="shared" si="1"/>
        <v>2895</v>
      </c>
      <c r="K52" s="108">
        <f t="shared" si="2"/>
        <v>1796.6666666666667</v>
      </c>
      <c r="L52" s="114"/>
      <c r="M52" s="63">
        <f t="shared" si="7"/>
        <v>445.38461538461536</v>
      </c>
      <c r="N52" s="112"/>
      <c r="O52" s="112"/>
      <c r="P52" s="112"/>
      <c r="Q52" s="112"/>
      <c r="R52" s="112"/>
    </row>
    <row r="53" spans="2:18" x14ac:dyDescent="0.25">
      <c r="B53" s="62"/>
      <c r="C53" s="62"/>
      <c r="D53" s="62" t="s">
        <v>666</v>
      </c>
      <c r="E53" s="60" t="s">
        <v>482</v>
      </c>
      <c r="F53" s="61" t="s">
        <v>599</v>
      </c>
      <c r="G53" s="61"/>
      <c r="H53" s="62">
        <v>48880</v>
      </c>
      <c r="I53" s="63">
        <f t="shared" si="0"/>
        <v>12020</v>
      </c>
      <c r="J53" s="62">
        <f t="shared" si="1"/>
        <v>12220</v>
      </c>
      <c r="K53" s="108">
        <f t="shared" si="2"/>
        <v>8013.333333333333</v>
      </c>
      <c r="L53" s="114"/>
      <c r="M53" s="63">
        <f t="shared" si="7"/>
        <v>1880</v>
      </c>
      <c r="N53" s="112"/>
      <c r="O53" s="112"/>
      <c r="P53" s="112"/>
      <c r="Q53" s="112"/>
      <c r="R53" s="112"/>
    </row>
    <row r="54" spans="2:18" x14ac:dyDescent="0.25">
      <c r="B54" s="62"/>
      <c r="C54" s="62"/>
      <c r="D54" s="62" t="s">
        <v>666</v>
      </c>
      <c r="E54" s="60" t="s">
        <v>483</v>
      </c>
      <c r="F54" s="61" t="s">
        <v>600</v>
      </c>
      <c r="G54" s="61"/>
      <c r="H54" s="62">
        <v>18570</v>
      </c>
      <c r="I54" s="63">
        <f t="shared" si="0"/>
        <v>4442.5</v>
      </c>
      <c r="J54" s="62">
        <f t="shared" si="1"/>
        <v>4642.5</v>
      </c>
      <c r="K54" s="108">
        <f t="shared" si="2"/>
        <v>2961.6666666666665</v>
      </c>
      <c r="L54" s="114"/>
      <c r="M54" s="63">
        <f t="shared" si="7"/>
        <v>714.23076923076928</v>
      </c>
      <c r="N54" s="112"/>
      <c r="O54" s="112"/>
      <c r="P54" s="112"/>
      <c r="Q54" s="112"/>
      <c r="R54" s="112"/>
    </row>
    <row r="55" spans="2:18" x14ac:dyDescent="0.25">
      <c r="B55" s="62"/>
      <c r="C55" s="62"/>
      <c r="D55" s="62" t="s">
        <v>667</v>
      </c>
      <c r="E55" s="67" t="s">
        <v>484</v>
      </c>
      <c r="F55" s="68" t="s">
        <v>601</v>
      </c>
      <c r="G55" s="68"/>
      <c r="H55" s="69">
        <v>4643465</v>
      </c>
      <c r="I55" s="71">
        <f t="shared" si="0"/>
        <v>1160666.25</v>
      </c>
      <c r="J55" s="69">
        <f t="shared" si="1"/>
        <v>1160866.25</v>
      </c>
      <c r="K55" s="116">
        <f t="shared" si="2"/>
        <v>773777.5</v>
      </c>
      <c r="L55" s="115"/>
      <c r="M55" s="71">
        <f>J55/52*8</f>
        <v>178594.80769230769</v>
      </c>
      <c r="N55" s="112"/>
      <c r="O55" s="112"/>
      <c r="P55" s="112"/>
      <c r="Q55" s="112"/>
      <c r="R55" s="112"/>
    </row>
    <row r="56" spans="2:18" x14ac:dyDescent="0.25">
      <c r="B56" s="62"/>
      <c r="C56" s="62"/>
      <c r="D56" s="62" t="s">
        <v>666</v>
      </c>
      <c r="E56" s="60" t="s">
        <v>485</v>
      </c>
      <c r="F56" s="61" t="s">
        <v>602</v>
      </c>
      <c r="G56" s="61"/>
      <c r="H56" s="62">
        <v>0</v>
      </c>
      <c r="I56" s="63">
        <f t="shared" si="0"/>
        <v>-200</v>
      </c>
      <c r="J56" s="62">
        <f t="shared" si="1"/>
        <v>0</v>
      </c>
      <c r="K56" s="108">
        <f t="shared" si="2"/>
        <v>-133.33333333333334</v>
      </c>
      <c r="L56" s="114"/>
      <c r="M56" s="63">
        <f t="shared" ref="M56:M74" si="8">J56/52*8</f>
        <v>0</v>
      </c>
      <c r="N56" s="112"/>
      <c r="O56" s="112"/>
      <c r="P56" s="112"/>
      <c r="Q56" s="112"/>
      <c r="R56" s="112"/>
    </row>
    <row r="57" spans="2:18" x14ac:dyDescent="0.25">
      <c r="B57" s="62"/>
      <c r="C57" s="62"/>
      <c r="D57" s="62" t="s">
        <v>666</v>
      </c>
      <c r="E57" s="60" t="s">
        <v>486</v>
      </c>
      <c r="F57" s="61" t="s">
        <v>603</v>
      </c>
      <c r="G57" s="61"/>
      <c r="H57" s="62">
        <v>0</v>
      </c>
      <c r="I57" s="63">
        <f t="shared" si="0"/>
        <v>-200</v>
      </c>
      <c r="J57" s="62">
        <f t="shared" si="1"/>
        <v>0</v>
      </c>
      <c r="K57" s="108">
        <f t="shared" si="2"/>
        <v>-133.33333333333334</v>
      </c>
      <c r="L57" s="114"/>
      <c r="M57" s="63">
        <f t="shared" si="8"/>
        <v>0</v>
      </c>
      <c r="N57" s="112"/>
      <c r="O57" s="112"/>
      <c r="P57" s="112"/>
      <c r="Q57" s="112"/>
      <c r="R57" s="112"/>
    </row>
    <row r="58" spans="2:18" x14ac:dyDescent="0.25">
      <c r="B58" s="62"/>
      <c r="C58" s="62"/>
      <c r="D58" s="62" t="s">
        <v>666</v>
      </c>
      <c r="E58" s="60" t="s">
        <v>487</v>
      </c>
      <c r="F58" s="61" t="s">
        <v>604</v>
      </c>
      <c r="G58" s="61"/>
      <c r="H58" s="62">
        <v>0</v>
      </c>
      <c r="I58" s="63">
        <f t="shared" si="0"/>
        <v>-200</v>
      </c>
      <c r="J58" s="62">
        <f t="shared" si="1"/>
        <v>0</v>
      </c>
      <c r="K58" s="108">
        <f t="shared" si="2"/>
        <v>-133.33333333333334</v>
      </c>
      <c r="L58" s="114"/>
      <c r="M58" s="63">
        <f t="shared" si="8"/>
        <v>0</v>
      </c>
      <c r="N58" s="112"/>
      <c r="O58" s="112"/>
      <c r="P58" s="112"/>
      <c r="Q58" s="112"/>
      <c r="R58" s="112"/>
    </row>
    <row r="59" spans="2:18" x14ac:dyDescent="0.25">
      <c r="B59" s="62"/>
      <c r="C59" s="62"/>
      <c r="D59" s="62" t="s">
        <v>666</v>
      </c>
      <c r="E59" s="60" t="s">
        <v>488</v>
      </c>
      <c r="F59" s="61" t="s">
        <v>605</v>
      </c>
      <c r="G59" s="61"/>
      <c r="H59" s="62">
        <v>20</v>
      </c>
      <c r="I59" s="63">
        <f t="shared" si="0"/>
        <v>-195</v>
      </c>
      <c r="J59" s="62">
        <f t="shared" si="1"/>
        <v>5</v>
      </c>
      <c r="K59" s="108">
        <f t="shared" si="2"/>
        <v>-130</v>
      </c>
      <c r="L59" s="114"/>
      <c r="M59" s="63">
        <f t="shared" si="8"/>
        <v>0.76923076923076927</v>
      </c>
      <c r="N59" s="112"/>
      <c r="O59" s="112"/>
      <c r="P59" s="112"/>
      <c r="Q59" s="112"/>
      <c r="R59" s="112"/>
    </row>
    <row r="60" spans="2:18" x14ac:dyDescent="0.25">
      <c r="B60" s="62"/>
      <c r="C60" s="62"/>
      <c r="D60" s="62" t="s">
        <v>666</v>
      </c>
      <c r="E60" s="60" t="s">
        <v>489</v>
      </c>
      <c r="F60" s="61" t="s">
        <v>606</v>
      </c>
      <c r="G60" s="61"/>
      <c r="H60" s="62">
        <v>3758240</v>
      </c>
      <c r="I60" s="63">
        <f t="shared" si="0"/>
        <v>939360</v>
      </c>
      <c r="J60" s="62">
        <f t="shared" si="1"/>
        <v>939560</v>
      </c>
      <c r="K60" s="108">
        <f t="shared" si="2"/>
        <v>626240</v>
      </c>
      <c r="L60" s="114"/>
      <c r="M60" s="63">
        <f t="shared" si="8"/>
        <v>144547.69230769231</v>
      </c>
      <c r="N60" s="112"/>
      <c r="O60" s="112"/>
      <c r="P60" s="112"/>
      <c r="Q60" s="112"/>
      <c r="R60" s="112"/>
    </row>
    <row r="61" spans="2:18" x14ac:dyDescent="0.25">
      <c r="B61" s="62"/>
      <c r="C61" s="62"/>
      <c r="D61" s="62" t="s">
        <v>666</v>
      </c>
      <c r="E61" s="60" t="s">
        <v>490</v>
      </c>
      <c r="F61" s="61" t="s">
        <v>607</v>
      </c>
      <c r="G61" s="61"/>
      <c r="H61" s="62">
        <v>11712</v>
      </c>
      <c r="I61" s="63">
        <f t="shared" si="0"/>
        <v>2728</v>
      </c>
      <c r="J61" s="62">
        <f t="shared" si="1"/>
        <v>2928</v>
      </c>
      <c r="K61" s="108">
        <f t="shared" si="2"/>
        <v>1818.6666666666667</v>
      </c>
      <c r="L61" s="114"/>
      <c r="M61" s="63">
        <f t="shared" si="8"/>
        <v>450.46153846153845</v>
      </c>
      <c r="N61" s="112"/>
      <c r="O61" s="112"/>
      <c r="P61" s="112"/>
      <c r="Q61" s="112"/>
      <c r="R61" s="112"/>
    </row>
    <row r="62" spans="2:18" x14ac:dyDescent="0.25">
      <c r="B62" s="62"/>
      <c r="C62" s="62"/>
      <c r="D62" s="62" t="s">
        <v>666</v>
      </c>
      <c r="E62" s="60" t="s">
        <v>491</v>
      </c>
      <c r="F62" s="61" t="s">
        <v>608</v>
      </c>
      <c r="G62" s="61"/>
      <c r="H62" s="62">
        <v>4560</v>
      </c>
      <c r="I62" s="63">
        <f t="shared" si="0"/>
        <v>940</v>
      </c>
      <c r="J62" s="62">
        <f t="shared" si="1"/>
        <v>1140</v>
      </c>
      <c r="K62" s="108">
        <f t="shared" si="2"/>
        <v>626.66666666666663</v>
      </c>
      <c r="L62" s="114"/>
      <c r="M62" s="63">
        <f t="shared" si="8"/>
        <v>175.38461538461539</v>
      </c>
      <c r="N62" s="112"/>
      <c r="O62" s="112"/>
      <c r="P62" s="112"/>
      <c r="Q62" s="112"/>
      <c r="R62" s="112"/>
    </row>
    <row r="63" spans="2:18" x14ac:dyDescent="0.25">
      <c r="B63" s="62"/>
      <c r="C63" s="62"/>
      <c r="D63" s="62" t="s">
        <v>666</v>
      </c>
      <c r="E63" s="60" t="s">
        <v>492</v>
      </c>
      <c r="F63" s="61" t="s">
        <v>609</v>
      </c>
      <c r="G63" s="61"/>
      <c r="H63" s="62">
        <v>15820</v>
      </c>
      <c r="I63" s="63">
        <f t="shared" si="0"/>
        <v>3755</v>
      </c>
      <c r="J63" s="62">
        <f t="shared" si="1"/>
        <v>3955</v>
      </c>
      <c r="K63" s="108">
        <f t="shared" si="2"/>
        <v>2503.3333333333335</v>
      </c>
      <c r="L63" s="114"/>
      <c r="M63" s="63">
        <f t="shared" si="8"/>
        <v>608.46153846153845</v>
      </c>
      <c r="N63" s="112"/>
      <c r="O63" s="112"/>
      <c r="P63" s="112"/>
      <c r="Q63" s="112"/>
      <c r="R63" s="112"/>
    </row>
    <row r="64" spans="2:18" x14ac:dyDescent="0.25">
      <c r="B64" s="62"/>
      <c r="C64" s="62"/>
      <c r="D64" s="62" t="s">
        <v>666</v>
      </c>
      <c r="E64" s="60" t="s">
        <v>493</v>
      </c>
      <c r="F64" s="61" t="s">
        <v>610</v>
      </c>
      <c r="G64" s="61"/>
      <c r="H64" s="62">
        <v>35940</v>
      </c>
      <c r="I64" s="63">
        <f t="shared" si="0"/>
        <v>8785</v>
      </c>
      <c r="J64" s="62">
        <f t="shared" si="1"/>
        <v>8985</v>
      </c>
      <c r="K64" s="108">
        <f t="shared" si="2"/>
        <v>5856.666666666667</v>
      </c>
      <c r="L64" s="114"/>
      <c r="M64" s="63">
        <f t="shared" si="8"/>
        <v>1382.3076923076924</v>
      </c>
      <c r="N64" s="112"/>
      <c r="O64" s="112"/>
      <c r="P64" s="112"/>
      <c r="Q64" s="112"/>
      <c r="R64" s="112"/>
    </row>
    <row r="65" spans="2:18" x14ac:dyDescent="0.25">
      <c r="B65" s="62"/>
      <c r="C65" s="62"/>
      <c r="D65" s="62" t="s">
        <v>666</v>
      </c>
      <c r="E65" s="60" t="s">
        <v>494</v>
      </c>
      <c r="F65" s="61" t="s">
        <v>611</v>
      </c>
      <c r="G65" s="61"/>
      <c r="H65" s="62">
        <v>25575</v>
      </c>
      <c r="I65" s="63">
        <f t="shared" si="0"/>
        <v>6193.75</v>
      </c>
      <c r="J65" s="62">
        <f t="shared" si="1"/>
        <v>6393.75</v>
      </c>
      <c r="K65" s="108">
        <f t="shared" si="2"/>
        <v>4129.166666666667</v>
      </c>
      <c r="L65" s="114"/>
      <c r="M65" s="63">
        <f t="shared" si="8"/>
        <v>983.65384615384619</v>
      </c>
      <c r="N65" s="112"/>
      <c r="O65" s="112"/>
      <c r="P65" s="112"/>
      <c r="Q65" s="112"/>
      <c r="R65" s="112"/>
    </row>
    <row r="66" spans="2:18" x14ac:dyDescent="0.25">
      <c r="B66" s="62"/>
      <c r="C66" s="62"/>
      <c r="D66" s="62" t="s">
        <v>666</v>
      </c>
      <c r="E66" s="60" t="s">
        <v>495</v>
      </c>
      <c r="F66" s="61" t="s">
        <v>612</v>
      </c>
      <c r="G66" s="61"/>
      <c r="H66" s="62">
        <v>199440</v>
      </c>
      <c r="I66" s="63">
        <f t="shared" si="0"/>
        <v>49660</v>
      </c>
      <c r="J66" s="62">
        <f t="shared" si="1"/>
        <v>49860</v>
      </c>
      <c r="K66" s="108">
        <f t="shared" si="2"/>
        <v>33106.666666666664</v>
      </c>
      <c r="L66" s="114"/>
      <c r="M66" s="63">
        <f t="shared" si="8"/>
        <v>7670.7692307692305</v>
      </c>
      <c r="N66" s="112"/>
      <c r="O66" s="112"/>
      <c r="P66" s="112"/>
      <c r="Q66" s="112"/>
      <c r="R66" s="112"/>
    </row>
    <row r="67" spans="2:18" x14ac:dyDescent="0.25">
      <c r="B67" s="62"/>
      <c r="C67" s="62"/>
      <c r="D67" s="62" t="s">
        <v>666</v>
      </c>
      <c r="E67" s="60" t="s">
        <v>496</v>
      </c>
      <c r="F67" s="61" t="s">
        <v>613</v>
      </c>
      <c r="G67" s="61"/>
      <c r="H67" s="62">
        <v>69400</v>
      </c>
      <c r="I67" s="63">
        <f t="shared" si="0"/>
        <v>17150</v>
      </c>
      <c r="J67" s="62">
        <f t="shared" si="1"/>
        <v>17350</v>
      </c>
      <c r="K67" s="108">
        <f t="shared" si="2"/>
        <v>11433.333333333334</v>
      </c>
      <c r="L67" s="114"/>
      <c r="M67" s="63">
        <f t="shared" si="8"/>
        <v>2669.2307692307691</v>
      </c>
      <c r="N67" s="112"/>
      <c r="O67" s="112"/>
      <c r="P67" s="112"/>
      <c r="Q67" s="112"/>
      <c r="R67" s="112"/>
    </row>
    <row r="68" spans="2:18" x14ac:dyDescent="0.25">
      <c r="B68" s="62"/>
      <c r="C68" s="62"/>
      <c r="D68" s="62" t="s">
        <v>666</v>
      </c>
      <c r="E68" s="60" t="s">
        <v>497</v>
      </c>
      <c r="F68" s="61" t="s">
        <v>614</v>
      </c>
      <c r="G68" s="61"/>
      <c r="H68" s="62">
        <v>113175</v>
      </c>
      <c r="I68" s="63">
        <f t="shared" ref="I68:I117" si="9">J68-200</f>
        <v>28093.75</v>
      </c>
      <c r="J68" s="62">
        <f t="shared" ref="J68:J117" si="10">H68/4</f>
        <v>28293.75</v>
      </c>
      <c r="K68" s="108">
        <f t="shared" ref="K68:K117" si="11">(I68/12)*8</f>
        <v>18729.166666666668</v>
      </c>
      <c r="L68" s="114"/>
      <c r="M68" s="63">
        <f t="shared" si="8"/>
        <v>4352.8846153846152</v>
      </c>
      <c r="N68" s="112"/>
      <c r="O68" s="112"/>
      <c r="P68" s="112"/>
      <c r="Q68" s="112"/>
      <c r="R68" s="112"/>
    </row>
    <row r="69" spans="2:18" x14ac:dyDescent="0.25">
      <c r="B69" s="62"/>
      <c r="C69" s="62"/>
      <c r="D69" s="62" t="s">
        <v>666</v>
      </c>
      <c r="E69" s="60" t="s">
        <v>498</v>
      </c>
      <c r="F69" s="61" t="s">
        <v>615</v>
      </c>
      <c r="G69" s="61"/>
      <c r="H69" s="62">
        <v>233141</v>
      </c>
      <c r="I69" s="63">
        <f t="shared" si="9"/>
        <v>58085.25</v>
      </c>
      <c r="J69" s="62">
        <f t="shared" si="10"/>
        <v>58285.25</v>
      </c>
      <c r="K69" s="108">
        <f t="shared" si="11"/>
        <v>38723.5</v>
      </c>
      <c r="L69" s="114"/>
      <c r="M69" s="63">
        <f t="shared" si="8"/>
        <v>8966.961538461539</v>
      </c>
      <c r="N69" s="112"/>
      <c r="O69" s="112"/>
      <c r="P69" s="112"/>
      <c r="Q69" s="112"/>
      <c r="R69" s="112"/>
    </row>
    <row r="70" spans="2:18" x14ac:dyDescent="0.25">
      <c r="B70" s="62"/>
      <c r="C70" s="62"/>
      <c r="D70" s="62" t="s">
        <v>666</v>
      </c>
      <c r="E70" s="60" t="s">
        <v>499</v>
      </c>
      <c r="F70" s="61" t="s">
        <v>616</v>
      </c>
      <c r="G70" s="61"/>
      <c r="H70" s="62">
        <v>1000258</v>
      </c>
      <c r="I70" s="63">
        <f t="shared" si="9"/>
        <v>249864.5</v>
      </c>
      <c r="J70" s="62">
        <f t="shared" si="10"/>
        <v>250064.5</v>
      </c>
      <c r="K70" s="108">
        <f t="shared" si="11"/>
        <v>166576.33333333334</v>
      </c>
      <c r="L70" s="114"/>
      <c r="M70" s="63">
        <f t="shared" si="8"/>
        <v>38471.461538461539</v>
      </c>
      <c r="N70" s="112"/>
      <c r="O70" s="112"/>
      <c r="P70" s="112"/>
      <c r="Q70" s="112"/>
      <c r="R70" s="112"/>
    </row>
    <row r="71" spans="2:18" x14ac:dyDescent="0.25">
      <c r="B71" s="62"/>
      <c r="C71" s="62"/>
      <c r="D71" s="62" t="s">
        <v>666</v>
      </c>
      <c r="E71" s="60" t="s">
        <v>500</v>
      </c>
      <c r="F71" s="61" t="s">
        <v>617</v>
      </c>
      <c r="G71" s="61"/>
      <c r="H71" s="62">
        <v>230920</v>
      </c>
      <c r="I71" s="63">
        <f t="shared" si="9"/>
        <v>57530</v>
      </c>
      <c r="J71" s="62">
        <f t="shared" si="10"/>
        <v>57730</v>
      </c>
      <c r="K71" s="108">
        <f t="shared" si="11"/>
        <v>38353.333333333336</v>
      </c>
      <c r="L71" s="114"/>
      <c r="M71" s="63">
        <f t="shared" si="8"/>
        <v>8881.538461538461</v>
      </c>
      <c r="N71" s="112"/>
      <c r="O71" s="112"/>
      <c r="P71" s="112"/>
      <c r="Q71" s="112"/>
      <c r="R71" s="112"/>
    </row>
    <row r="72" spans="2:18" x14ac:dyDescent="0.25">
      <c r="B72" s="62"/>
      <c r="C72" s="62"/>
      <c r="D72" s="62" t="s">
        <v>666</v>
      </c>
      <c r="E72" s="60" t="s">
        <v>501</v>
      </c>
      <c r="F72" s="61" t="s">
        <v>618</v>
      </c>
      <c r="G72" s="61"/>
      <c r="H72" s="62">
        <v>26993</v>
      </c>
      <c r="I72" s="63">
        <f t="shared" si="9"/>
        <v>6548.25</v>
      </c>
      <c r="J72" s="62">
        <f t="shared" si="10"/>
        <v>6748.25</v>
      </c>
      <c r="K72" s="108">
        <f t="shared" si="11"/>
        <v>4365.5</v>
      </c>
      <c r="L72" s="114"/>
      <c r="M72" s="63">
        <f t="shared" si="8"/>
        <v>1038.1923076923076</v>
      </c>
      <c r="N72" s="112"/>
      <c r="O72" s="112"/>
      <c r="P72" s="112"/>
      <c r="Q72" s="112"/>
      <c r="R72" s="112"/>
    </row>
    <row r="73" spans="2:18" x14ac:dyDescent="0.25">
      <c r="B73" s="62"/>
      <c r="C73" s="62"/>
      <c r="D73" s="62" t="s">
        <v>666</v>
      </c>
      <c r="E73" s="60" t="s">
        <v>502</v>
      </c>
      <c r="F73" s="61" t="s">
        <v>619</v>
      </c>
      <c r="G73" s="61"/>
      <c r="H73" s="62">
        <v>43412</v>
      </c>
      <c r="I73" s="63">
        <f t="shared" si="9"/>
        <v>10653</v>
      </c>
      <c r="J73" s="62">
        <f t="shared" si="10"/>
        <v>10853</v>
      </c>
      <c r="K73" s="108">
        <f t="shared" si="11"/>
        <v>7102</v>
      </c>
      <c r="L73" s="114"/>
      <c r="M73" s="63">
        <f t="shared" si="8"/>
        <v>1669.6923076923076</v>
      </c>
      <c r="N73" s="112"/>
      <c r="O73" s="112"/>
      <c r="P73" s="112"/>
      <c r="Q73" s="112"/>
      <c r="R73" s="112"/>
    </row>
    <row r="74" spans="2:18" x14ac:dyDescent="0.25">
      <c r="B74" s="62"/>
      <c r="C74" s="62"/>
      <c r="D74" s="62" t="s">
        <v>666</v>
      </c>
      <c r="E74" s="60" t="s">
        <v>503</v>
      </c>
      <c r="F74" s="61" t="s">
        <v>620</v>
      </c>
      <c r="G74" s="61"/>
      <c r="H74" s="62">
        <v>105666</v>
      </c>
      <c r="I74" s="63">
        <f t="shared" si="9"/>
        <v>26216.5</v>
      </c>
      <c r="J74" s="62">
        <f t="shared" si="10"/>
        <v>26416.5</v>
      </c>
      <c r="K74" s="108">
        <f t="shared" si="11"/>
        <v>17477.666666666668</v>
      </c>
      <c r="L74" s="114"/>
      <c r="M74" s="63">
        <f t="shared" si="8"/>
        <v>4064.0769230769229</v>
      </c>
      <c r="N74" s="112"/>
      <c r="O74" s="112"/>
      <c r="P74" s="112"/>
      <c r="Q74" s="112"/>
      <c r="R74" s="112"/>
    </row>
    <row r="75" spans="2:18" x14ac:dyDescent="0.25">
      <c r="B75" s="62"/>
      <c r="C75" s="62"/>
      <c r="D75" s="62" t="s">
        <v>667</v>
      </c>
      <c r="E75" s="67" t="s">
        <v>504</v>
      </c>
      <c r="F75" s="68" t="s">
        <v>621</v>
      </c>
      <c r="G75" s="68"/>
      <c r="H75" s="69">
        <v>416972</v>
      </c>
      <c r="I75" s="71">
        <f t="shared" si="9"/>
        <v>104043</v>
      </c>
      <c r="J75" s="69">
        <f t="shared" si="10"/>
        <v>104243</v>
      </c>
      <c r="K75" s="116">
        <f t="shared" si="11"/>
        <v>69362</v>
      </c>
      <c r="L75" s="115"/>
      <c r="M75" s="71">
        <f>J75/52*8</f>
        <v>16037.384615384615</v>
      </c>
      <c r="N75" s="112"/>
      <c r="O75" s="112"/>
      <c r="P75" s="112"/>
      <c r="Q75" s="112"/>
      <c r="R75" s="112"/>
    </row>
    <row r="76" spans="2:18" x14ac:dyDescent="0.25">
      <c r="B76" s="62"/>
      <c r="C76" s="62"/>
      <c r="D76" s="62" t="s">
        <v>666</v>
      </c>
      <c r="E76" s="60" t="s">
        <v>505</v>
      </c>
      <c r="F76" s="61" t="s">
        <v>622</v>
      </c>
      <c r="G76" s="61"/>
      <c r="H76" s="62">
        <v>8060</v>
      </c>
      <c r="I76" s="63">
        <f t="shared" si="9"/>
        <v>1815</v>
      </c>
      <c r="J76" s="62">
        <f t="shared" si="10"/>
        <v>2015</v>
      </c>
      <c r="K76" s="108">
        <f t="shared" si="11"/>
        <v>1210</v>
      </c>
      <c r="L76" s="114"/>
      <c r="M76" s="63">
        <f t="shared" ref="M76:M86" si="12">J76/52*8</f>
        <v>310</v>
      </c>
      <c r="N76" s="112"/>
      <c r="O76" s="112"/>
      <c r="P76" s="112"/>
      <c r="Q76" s="112"/>
      <c r="R76" s="112"/>
    </row>
    <row r="77" spans="2:18" x14ac:dyDescent="0.25">
      <c r="B77" s="62"/>
      <c r="C77" s="62"/>
      <c r="D77" s="62" t="s">
        <v>666</v>
      </c>
      <c r="E77" s="60" t="s">
        <v>506</v>
      </c>
      <c r="F77" s="61" t="s">
        <v>623</v>
      </c>
      <c r="G77" s="61"/>
      <c r="H77" s="62">
        <v>15610</v>
      </c>
      <c r="I77" s="63">
        <f t="shared" si="9"/>
        <v>3702.5</v>
      </c>
      <c r="J77" s="62">
        <f t="shared" si="10"/>
        <v>3902.5</v>
      </c>
      <c r="K77" s="108">
        <f t="shared" si="11"/>
        <v>2468.3333333333335</v>
      </c>
      <c r="L77" s="114"/>
      <c r="M77" s="63">
        <f t="shared" si="12"/>
        <v>600.38461538461536</v>
      </c>
      <c r="N77" s="112"/>
      <c r="O77" s="112"/>
      <c r="P77" s="112"/>
      <c r="Q77" s="112"/>
      <c r="R77" s="112"/>
    </row>
    <row r="78" spans="2:18" x14ac:dyDescent="0.25">
      <c r="B78" s="62"/>
      <c r="C78" s="62"/>
      <c r="D78" s="62" t="s">
        <v>666</v>
      </c>
      <c r="E78" s="60" t="s">
        <v>507</v>
      </c>
      <c r="F78" s="61" t="s">
        <v>624</v>
      </c>
      <c r="G78" s="61"/>
      <c r="H78" s="62">
        <v>8990</v>
      </c>
      <c r="I78" s="63">
        <f t="shared" si="9"/>
        <v>2047.5</v>
      </c>
      <c r="J78" s="62">
        <f t="shared" si="10"/>
        <v>2247.5</v>
      </c>
      <c r="K78" s="108">
        <f t="shared" si="11"/>
        <v>1365</v>
      </c>
      <c r="L78" s="114"/>
      <c r="M78" s="63">
        <f t="shared" si="12"/>
        <v>345.76923076923077</v>
      </c>
      <c r="N78" s="112"/>
      <c r="O78" s="112"/>
      <c r="P78" s="112"/>
      <c r="Q78" s="112"/>
      <c r="R78" s="112"/>
    </row>
    <row r="79" spans="2:18" x14ac:dyDescent="0.25">
      <c r="B79" s="62"/>
      <c r="C79" s="62"/>
      <c r="D79" s="62" t="s">
        <v>666</v>
      </c>
      <c r="E79" s="60" t="s">
        <v>508</v>
      </c>
      <c r="F79" s="61" t="s">
        <v>625</v>
      </c>
      <c r="G79" s="61"/>
      <c r="H79" s="62">
        <v>193179</v>
      </c>
      <c r="I79" s="63">
        <f t="shared" si="9"/>
        <v>48094.75</v>
      </c>
      <c r="J79" s="62">
        <f t="shared" si="10"/>
        <v>48294.75</v>
      </c>
      <c r="K79" s="108">
        <f t="shared" si="11"/>
        <v>32063.166666666668</v>
      </c>
      <c r="L79" s="114"/>
      <c r="M79" s="63">
        <f t="shared" si="12"/>
        <v>7429.9615384615381</v>
      </c>
      <c r="N79" s="112"/>
      <c r="O79" s="112"/>
      <c r="P79" s="112"/>
      <c r="Q79" s="112"/>
      <c r="R79" s="112"/>
    </row>
    <row r="80" spans="2:18" x14ac:dyDescent="0.25">
      <c r="B80" s="62"/>
      <c r="C80" s="62"/>
      <c r="D80" s="62" t="s">
        <v>666</v>
      </c>
      <c r="E80" s="60" t="s">
        <v>509</v>
      </c>
      <c r="F80" s="61" t="s">
        <v>626</v>
      </c>
      <c r="G80" s="61"/>
      <c r="H80" s="62">
        <v>39210</v>
      </c>
      <c r="I80" s="63">
        <f t="shared" si="9"/>
        <v>9602.5</v>
      </c>
      <c r="J80" s="62">
        <f t="shared" si="10"/>
        <v>9802.5</v>
      </c>
      <c r="K80" s="108">
        <f t="shared" si="11"/>
        <v>6401.666666666667</v>
      </c>
      <c r="L80" s="114"/>
      <c r="M80" s="63">
        <f t="shared" si="12"/>
        <v>1508.0769230769231</v>
      </c>
      <c r="N80" s="112"/>
      <c r="O80" s="112"/>
      <c r="P80" s="112"/>
      <c r="Q80" s="112"/>
      <c r="R80" s="112"/>
    </row>
    <row r="81" spans="2:18" x14ac:dyDescent="0.25">
      <c r="B81" s="62"/>
      <c r="C81" s="62"/>
      <c r="D81" s="62" t="s">
        <v>666</v>
      </c>
      <c r="E81" s="60" t="s">
        <v>510</v>
      </c>
      <c r="F81" s="61" t="s">
        <v>627</v>
      </c>
      <c r="G81" s="61"/>
      <c r="H81" s="62">
        <v>45102</v>
      </c>
      <c r="I81" s="63">
        <f t="shared" si="9"/>
        <v>11075.5</v>
      </c>
      <c r="J81" s="62">
        <f t="shared" si="10"/>
        <v>11275.5</v>
      </c>
      <c r="K81" s="108">
        <f t="shared" si="11"/>
        <v>7383.666666666667</v>
      </c>
      <c r="L81" s="114"/>
      <c r="M81" s="63">
        <f t="shared" si="12"/>
        <v>1734.6923076923076</v>
      </c>
      <c r="N81" s="112"/>
      <c r="O81" s="112"/>
      <c r="P81" s="112"/>
      <c r="Q81" s="112"/>
      <c r="R81" s="112"/>
    </row>
    <row r="82" spans="2:18" x14ac:dyDescent="0.25">
      <c r="B82" s="62"/>
      <c r="C82" s="62"/>
      <c r="D82" s="62" t="s">
        <v>666</v>
      </c>
      <c r="E82" s="60" t="s">
        <v>511</v>
      </c>
      <c r="F82" s="61" t="s">
        <v>628</v>
      </c>
      <c r="G82" s="61"/>
      <c r="H82" s="62">
        <v>226470</v>
      </c>
      <c r="I82" s="63">
        <f t="shared" si="9"/>
        <v>56417.5</v>
      </c>
      <c r="J82" s="62">
        <f t="shared" si="10"/>
        <v>56617.5</v>
      </c>
      <c r="K82" s="108">
        <f t="shared" si="11"/>
        <v>37611.666666666664</v>
      </c>
      <c r="L82" s="114"/>
      <c r="M82" s="63">
        <f t="shared" si="12"/>
        <v>8710.3846153846152</v>
      </c>
      <c r="N82" s="112"/>
      <c r="O82" s="112"/>
      <c r="P82" s="112"/>
      <c r="Q82" s="112"/>
      <c r="R82" s="112"/>
    </row>
    <row r="83" spans="2:18" x14ac:dyDescent="0.25">
      <c r="B83" s="62"/>
      <c r="C83" s="62"/>
      <c r="D83" s="62" t="s">
        <v>666</v>
      </c>
      <c r="E83" s="60" t="s">
        <v>512</v>
      </c>
      <c r="F83" s="61" t="s">
        <v>629</v>
      </c>
      <c r="G83" s="61"/>
      <c r="H83" s="62">
        <v>86600</v>
      </c>
      <c r="I83" s="63">
        <f t="shared" si="9"/>
        <v>21450</v>
      </c>
      <c r="J83" s="62">
        <f t="shared" si="10"/>
        <v>21650</v>
      </c>
      <c r="K83" s="108">
        <f t="shared" si="11"/>
        <v>14300</v>
      </c>
      <c r="L83" s="114"/>
      <c r="M83" s="63">
        <f t="shared" si="12"/>
        <v>3330.7692307692309</v>
      </c>
      <c r="N83" s="112"/>
      <c r="O83" s="112"/>
      <c r="P83" s="112"/>
      <c r="Q83" s="112"/>
      <c r="R83" s="112"/>
    </row>
    <row r="84" spans="2:18" x14ac:dyDescent="0.25">
      <c r="B84" s="62"/>
      <c r="C84" s="62"/>
      <c r="D84" s="62" t="s">
        <v>666</v>
      </c>
      <c r="E84" s="60" t="s">
        <v>513</v>
      </c>
      <c r="F84" s="61" t="s">
        <v>630</v>
      </c>
      <c r="G84" s="61"/>
      <c r="H84" s="62">
        <v>72968</v>
      </c>
      <c r="I84" s="63">
        <f t="shared" si="9"/>
        <v>18042</v>
      </c>
      <c r="J84" s="62">
        <f t="shared" si="10"/>
        <v>18242</v>
      </c>
      <c r="K84" s="108">
        <f t="shared" si="11"/>
        <v>12028</v>
      </c>
      <c r="L84" s="114"/>
      <c r="M84" s="63">
        <f t="shared" si="12"/>
        <v>2806.4615384615386</v>
      </c>
      <c r="N84" s="112"/>
      <c r="O84" s="112"/>
      <c r="P84" s="112"/>
      <c r="Q84" s="112"/>
      <c r="R84" s="112"/>
    </row>
    <row r="85" spans="2:18" x14ac:dyDescent="0.25">
      <c r="B85" s="62"/>
      <c r="C85" s="62"/>
      <c r="D85" s="62" t="s">
        <v>666</v>
      </c>
      <c r="E85" s="60" t="s">
        <v>514</v>
      </c>
      <c r="F85" s="61" t="s">
        <v>631</v>
      </c>
      <c r="G85" s="61"/>
      <c r="H85" s="62">
        <v>71078</v>
      </c>
      <c r="I85" s="63">
        <f t="shared" si="9"/>
        <v>17569.5</v>
      </c>
      <c r="J85" s="62">
        <f t="shared" si="10"/>
        <v>17769.5</v>
      </c>
      <c r="K85" s="108">
        <f t="shared" si="11"/>
        <v>11713</v>
      </c>
      <c r="L85" s="114"/>
      <c r="M85" s="63">
        <f t="shared" si="12"/>
        <v>2733.7692307692309</v>
      </c>
      <c r="N85" s="112"/>
      <c r="O85" s="112"/>
      <c r="P85" s="112"/>
      <c r="Q85" s="112"/>
      <c r="R85" s="112"/>
    </row>
    <row r="86" spans="2:18" x14ac:dyDescent="0.25">
      <c r="B86" s="62"/>
      <c r="C86" s="62"/>
      <c r="D86" s="62" t="s">
        <v>666</v>
      </c>
      <c r="E86" s="60" t="s">
        <v>515</v>
      </c>
      <c r="F86" s="61" t="s">
        <v>632</v>
      </c>
      <c r="G86" s="61"/>
      <c r="H86" s="62">
        <v>2424</v>
      </c>
      <c r="I86" s="63">
        <f t="shared" si="9"/>
        <v>406</v>
      </c>
      <c r="J86" s="62">
        <f t="shared" si="10"/>
        <v>606</v>
      </c>
      <c r="K86" s="108">
        <f t="shared" si="11"/>
        <v>270.66666666666669</v>
      </c>
      <c r="L86" s="114"/>
      <c r="M86" s="63">
        <f t="shared" si="12"/>
        <v>93.230769230769226</v>
      </c>
      <c r="N86" s="112"/>
      <c r="O86" s="112"/>
      <c r="P86" s="112"/>
      <c r="Q86" s="112"/>
      <c r="R86" s="112"/>
    </row>
    <row r="87" spans="2:18" x14ac:dyDescent="0.25">
      <c r="B87" s="62"/>
      <c r="C87" s="62"/>
      <c r="D87" s="62" t="s">
        <v>667</v>
      </c>
      <c r="E87" s="67" t="s">
        <v>516</v>
      </c>
      <c r="F87" s="68" t="s">
        <v>633</v>
      </c>
      <c r="G87" s="68"/>
      <c r="H87" s="69">
        <v>4623664</v>
      </c>
      <c r="I87" s="71">
        <f t="shared" si="9"/>
        <v>1155716</v>
      </c>
      <c r="J87" s="69">
        <f t="shared" si="10"/>
        <v>1155916</v>
      </c>
      <c r="K87" s="116">
        <f t="shared" si="11"/>
        <v>770477.33333333337</v>
      </c>
      <c r="L87" s="115"/>
      <c r="M87" s="71">
        <f>J87/52*8</f>
        <v>177833.23076923078</v>
      </c>
      <c r="N87" s="112"/>
      <c r="O87" s="112"/>
      <c r="P87" s="112"/>
      <c r="Q87" s="112"/>
      <c r="R87" s="112"/>
    </row>
    <row r="88" spans="2:18" x14ac:dyDescent="0.25">
      <c r="B88" s="62"/>
      <c r="C88" s="62"/>
      <c r="D88" s="62" t="s">
        <v>666</v>
      </c>
      <c r="E88" s="60" t="s">
        <v>517</v>
      </c>
      <c r="F88" s="61" t="s">
        <v>634</v>
      </c>
      <c r="G88" s="61"/>
      <c r="H88" s="62">
        <v>7152</v>
      </c>
      <c r="I88" s="63">
        <f t="shared" si="9"/>
        <v>1588</v>
      </c>
      <c r="J88" s="62">
        <f t="shared" si="10"/>
        <v>1788</v>
      </c>
      <c r="K88" s="108">
        <f t="shared" si="11"/>
        <v>1058.6666666666667</v>
      </c>
      <c r="L88" s="114"/>
      <c r="M88" s="63">
        <f t="shared" ref="M88:M117" si="13">J88/52*8</f>
        <v>275.07692307692309</v>
      </c>
      <c r="N88" s="112"/>
      <c r="O88" s="112"/>
      <c r="P88" s="112"/>
      <c r="Q88" s="112"/>
      <c r="R88" s="112"/>
    </row>
    <row r="89" spans="2:18" x14ac:dyDescent="0.25">
      <c r="B89" s="62"/>
      <c r="C89" s="62"/>
      <c r="D89" s="62" t="s">
        <v>666</v>
      </c>
      <c r="E89" s="60" t="s">
        <v>518</v>
      </c>
      <c r="F89" s="61" t="s">
        <v>635</v>
      </c>
      <c r="G89" s="61"/>
      <c r="H89" s="62">
        <v>20062</v>
      </c>
      <c r="I89" s="63">
        <f t="shared" si="9"/>
        <v>4815.5</v>
      </c>
      <c r="J89" s="62">
        <f t="shared" si="10"/>
        <v>5015.5</v>
      </c>
      <c r="K89" s="108">
        <f t="shared" si="11"/>
        <v>3210.3333333333335</v>
      </c>
      <c r="L89" s="114"/>
      <c r="M89" s="63">
        <f t="shared" si="13"/>
        <v>771.61538461538464</v>
      </c>
      <c r="N89" s="112"/>
      <c r="O89" s="112"/>
      <c r="P89" s="112"/>
      <c r="Q89" s="112"/>
      <c r="R89" s="112"/>
    </row>
    <row r="90" spans="2:18" x14ac:dyDescent="0.25">
      <c r="B90" s="62"/>
      <c r="C90" s="62"/>
      <c r="D90" s="62" t="s">
        <v>666</v>
      </c>
      <c r="E90" s="60" t="s">
        <v>519</v>
      </c>
      <c r="F90" s="61" t="s">
        <v>636</v>
      </c>
      <c r="G90" s="61"/>
      <c r="H90" s="62">
        <v>1905470</v>
      </c>
      <c r="I90" s="63">
        <f t="shared" si="9"/>
        <v>476167.5</v>
      </c>
      <c r="J90" s="62">
        <f t="shared" si="10"/>
        <v>476367.5</v>
      </c>
      <c r="K90" s="108">
        <f t="shared" si="11"/>
        <v>317445</v>
      </c>
      <c r="L90" s="114"/>
      <c r="M90" s="63">
        <f t="shared" si="13"/>
        <v>73287.307692307688</v>
      </c>
      <c r="N90" s="112"/>
      <c r="O90" s="112"/>
      <c r="P90" s="112"/>
      <c r="Q90" s="112"/>
      <c r="R90" s="112"/>
    </row>
    <row r="91" spans="2:18" x14ac:dyDescent="0.25">
      <c r="B91" s="62"/>
      <c r="C91" s="62"/>
      <c r="D91" s="62" t="s">
        <v>666</v>
      </c>
      <c r="E91" s="60" t="s">
        <v>520</v>
      </c>
      <c r="F91" s="61" t="s">
        <v>637</v>
      </c>
      <c r="G91" s="61"/>
      <c r="H91" s="62">
        <v>29261</v>
      </c>
      <c r="I91" s="63">
        <f t="shared" si="9"/>
        <v>7115.25</v>
      </c>
      <c r="J91" s="62">
        <f t="shared" si="10"/>
        <v>7315.25</v>
      </c>
      <c r="K91" s="108">
        <f t="shared" si="11"/>
        <v>4743.5</v>
      </c>
      <c r="L91" s="114"/>
      <c r="M91" s="63">
        <f t="shared" si="13"/>
        <v>1125.4230769230769</v>
      </c>
      <c r="N91" s="112"/>
      <c r="O91" s="112"/>
      <c r="P91" s="112"/>
      <c r="Q91" s="112"/>
      <c r="R91" s="112"/>
    </row>
    <row r="92" spans="2:18" x14ac:dyDescent="0.25">
      <c r="B92" s="62"/>
      <c r="C92" s="62"/>
      <c r="D92" s="62" t="s">
        <v>666</v>
      </c>
      <c r="E92" s="60" t="s">
        <v>521</v>
      </c>
      <c r="F92" s="61" t="s">
        <v>638</v>
      </c>
      <c r="G92" s="61"/>
      <c r="H92" s="62">
        <v>103128</v>
      </c>
      <c r="I92" s="63">
        <f t="shared" si="9"/>
        <v>25582</v>
      </c>
      <c r="J92" s="62">
        <f t="shared" si="10"/>
        <v>25782</v>
      </c>
      <c r="K92" s="108">
        <f t="shared" si="11"/>
        <v>17054.666666666668</v>
      </c>
      <c r="L92" s="114"/>
      <c r="M92" s="63">
        <f t="shared" si="13"/>
        <v>3966.4615384615386</v>
      </c>
      <c r="N92" s="112"/>
      <c r="O92" s="112"/>
      <c r="P92" s="112"/>
      <c r="Q92" s="112"/>
      <c r="R92" s="112"/>
    </row>
    <row r="93" spans="2:18" x14ac:dyDescent="0.25">
      <c r="B93" s="62"/>
      <c r="C93" s="62"/>
      <c r="D93" s="62" t="s">
        <v>666</v>
      </c>
      <c r="E93" s="60" t="s">
        <v>522</v>
      </c>
      <c r="F93" s="61" t="s">
        <v>639</v>
      </c>
      <c r="G93" s="61"/>
      <c r="H93" s="62">
        <v>22680</v>
      </c>
      <c r="I93" s="63">
        <f t="shared" si="9"/>
        <v>5470</v>
      </c>
      <c r="J93" s="62">
        <f t="shared" si="10"/>
        <v>5670</v>
      </c>
      <c r="K93" s="108">
        <f t="shared" si="11"/>
        <v>3646.6666666666665</v>
      </c>
      <c r="L93" s="114"/>
      <c r="M93" s="63">
        <f t="shared" si="13"/>
        <v>872.30769230769226</v>
      </c>
      <c r="N93" s="112"/>
      <c r="O93" s="112"/>
      <c r="P93" s="112"/>
      <c r="Q93" s="112"/>
      <c r="R93" s="112"/>
    </row>
    <row r="94" spans="2:18" x14ac:dyDescent="0.25">
      <c r="B94" s="62"/>
      <c r="C94" s="62"/>
      <c r="D94" s="62" t="s">
        <v>666</v>
      </c>
      <c r="E94" s="60" t="s">
        <v>523</v>
      </c>
      <c r="F94" s="61" t="s">
        <v>640</v>
      </c>
      <c r="G94" s="61"/>
      <c r="H94" s="62">
        <v>56076</v>
      </c>
      <c r="I94" s="63">
        <f t="shared" si="9"/>
        <v>13819</v>
      </c>
      <c r="J94" s="62">
        <f t="shared" si="10"/>
        <v>14019</v>
      </c>
      <c r="K94" s="108">
        <f t="shared" si="11"/>
        <v>9212.6666666666661</v>
      </c>
      <c r="L94" s="114"/>
      <c r="M94" s="63">
        <f t="shared" si="13"/>
        <v>2156.7692307692309</v>
      </c>
      <c r="N94" s="112"/>
      <c r="O94" s="112"/>
      <c r="P94" s="112"/>
      <c r="Q94" s="112"/>
      <c r="R94" s="112"/>
    </row>
    <row r="95" spans="2:18" x14ac:dyDescent="0.25">
      <c r="B95" s="62"/>
      <c r="C95" s="62"/>
      <c r="D95" s="62" t="s">
        <v>666</v>
      </c>
      <c r="E95" s="60" t="s">
        <v>524</v>
      </c>
      <c r="F95" s="61" t="s">
        <v>641</v>
      </c>
      <c r="G95" s="61"/>
      <c r="H95" s="62">
        <v>76128</v>
      </c>
      <c r="I95" s="63">
        <f t="shared" si="9"/>
        <v>18832</v>
      </c>
      <c r="J95" s="62">
        <f t="shared" si="10"/>
        <v>19032</v>
      </c>
      <c r="K95" s="108">
        <f t="shared" si="11"/>
        <v>12554.666666666666</v>
      </c>
      <c r="L95" s="114"/>
      <c r="M95" s="63">
        <f t="shared" si="13"/>
        <v>2928</v>
      </c>
      <c r="N95" s="112"/>
      <c r="O95" s="112"/>
      <c r="P95" s="112"/>
      <c r="Q95" s="112"/>
      <c r="R95" s="112"/>
    </row>
    <row r="96" spans="2:18" x14ac:dyDescent="0.25">
      <c r="B96" s="62"/>
      <c r="C96" s="62"/>
      <c r="D96" s="62" t="s">
        <v>666</v>
      </c>
      <c r="E96" s="60" t="s">
        <v>525</v>
      </c>
      <c r="F96" s="61" t="s">
        <v>642</v>
      </c>
      <c r="G96" s="61"/>
      <c r="H96" s="62">
        <v>22160</v>
      </c>
      <c r="I96" s="63">
        <f t="shared" si="9"/>
        <v>5340</v>
      </c>
      <c r="J96" s="62">
        <f t="shared" si="10"/>
        <v>5540</v>
      </c>
      <c r="K96" s="108">
        <f t="shared" si="11"/>
        <v>3560</v>
      </c>
      <c r="L96" s="114"/>
      <c r="M96" s="63">
        <f t="shared" si="13"/>
        <v>852.30769230769226</v>
      </c>
      <c r="N96" s="112"/>
      <c r="O96" s="112"/>
      <c r="P96" s="112"/>
      <c r="Q96" s="112"/>
      <c r="R96" s="112"/>
    </row>
    <row r="97" spans="2:18" x14ac:dyDescent="0.25">
      <c r="B97" s="62"/>
      <c r="C97" s="62"/>
      <c r="D97" s="62" t="s">
        <v>666</v>
      </c>
      <c r="E97" s="60" t="s">
        <v>526</v>
      </c>
      <c r="F97" s="61" t="s">
        <v>643</v>
      </c>
      <c r="G97" s="61"/>
      <c r="H97" s="62">
        <v>240532</v>
      </c>
      <c r="I97" s="63">
        <f t="shared" si="9"/>
        <v>59933</v>
      </c>
      <c r="J97" s="62">
        <f t="shared" si="10"/>
        <v>60133</v>
      </c>
      <c r="K97" s="108">
        <f t="shared" si="11"/>
        <v>39955.333333333336</v>
      </c>
      <c r="L97" s="114"/>
      <c r="M97" s="63">
        <f t="shared" si="13"/>
        <v>9251.2307692307695</v>
      </c>
      <c r="N97" s="112"/>
      <c r="O97" s="112"/>
      <c r="P97" s="112"/>
      <c r="Q97" s="112"/>
      <c r="R97" s="112"/>
    </row>
    <row r="98" spans="2:18" x14ac:dyDescent="0.25">
      <c r="B98" s="62"/>
      <c r="C98" s="62"/>
      <c r="D98" s="62" t="s">
        <v>666</v>
      </c>
      <c r="E98" s="60" t="s">
        <v>527</v>
      </c>
      <c r="F98" s="61" t="s">
        <v>644</v>
      </c>
      <c r="G98" s="61"/>
      <c r="H98" s="62">
        <v>25880</v>
      </c>
      <c r="I98" s="63">
        <f t="shared" si="9"/>
        <v>6270</v>
      </c>
      <c r="J98" s="62">
        <f t="shared" si="10"/>
        <v>6470</v>
      </c>
      <c r="K98" s="108">
        <f t="shared" si="11"/>
        <v>4180</v>
      </c>
      <c r="L98" s="114"/>
      <c r="M98" s="63">
        <f t="shared" si="13"/>
        <v>995.38461538461536</v>
      </c>
      <c r="N98" s="112"/>
      <c r="O98" s="112"/>
      <c r="P98" s="112"/>
      <c r="Q98" s="112"/>
      <c r="R98" s="112"/>
    </row>
    <row r="99" spans="2:18" x14ac:dyDescent="0.25">
      <c r="B99" s="62"/>
      <c r="C99" s="62"/>
      <c r="D99" s="62" t="s">
        <v>666</v>
      </c>
      <c r="E99" s="60" t="s">
        <v>528</v>
      </c>
      <c r="F99" s="61" t="s">
        <v>645</v>
      </c>
      <c r="G99" s="61"/>
      <c r="H99" s="62">
        <v>40220</v>
      </c>
      <c r="I99" s="63">
        <f t="shared" si="9"/>
        <v>9855</v>
      </c>
      <c r="J99" s="62">
        <f t="shared" si="10"/>
        <v>10055</v>
      </c>
      <c r="K99" s="108">
        <f t="shared" si="11"/>
        <v>6570</v>
      </c>
      <c r="L99" s="114"/>
      <c r="M99" s="63">
        <f t="shared" si="13"/>
        <v>1546.9230769230769</v>
      </c>
      <c r="N99" s="112"/>
      <c r="O99" s="112"/>
      <c r="P99" s="112"/>
      <c r="Q99" s="112"/>
      <c r="R99" s="112"/>
    </row>
    <row r="100" spans="2:18" x14ac:dyDescent="0.25">
      <c r="B100" s="62"/>
      <c r="C100" s="62"/>
      <c r="D100" s="62" t="s">
        <v>666</v>
      </c>
      <c r="E100" s="60" t="s">
        <v>529</v>
      </c>
      <c r="F100" s="61" t="s">
        <v>646</v>
      </c>
      <c r="G100" s="61"/>
      <c r="H100" s="62">
        <v>9198173</v>
      </c>
      <c r="I100" s="63">
        <f t="shared" si="9"/>
        <v>2299343.25</v>
      </c>
      <c r="J100" s="62">
        <f t="shared" si="10"/>
        <v>2299543.25</v>
      </c>
      <c r="K100" s="108">
        <f t="shared" si="11"/>
        <v>1532895.5</v>
      </c>
      <c r="L100" s="114"/>
      <c r="M100" s="63">
        <f t="shared" si="13"/>
        <v>353775.88461538462</v>
      </c>
      <c r="N100" s="112"/>
      <c r="O100" s="112"/>
      <c r="P100" s="112"/>
      <c r="Q100" s="112"/>
      <c r="R100" s="112"/>
    </row>
    <row r="101" spans="2:18" x14ac:dyDescent="0.25">
      <c r="B101" s="62"/>
      <c r="C101" s="62"/>
      <c r="D101" s="62" t="s">
        <v>666</v>
      </c>
      <c r="E101" s="60" t="s">
        <v>530</v>
      </c>
      <c r="F101" s="61" t="s">
        <v>647</v>
      </c>
      <c r="G101" s="61"/>
      <c r="H101" s="62">
        <v>259027</v>
      </c>
      <c r="I101" s="63">
        <f t="shared" si="9"/>
        <v>64556.75</v>
      </c>
      <c r="J101" s="62">
        <f t="shared" si="10"/>
        <v>64756.75</v>
      </c>
      <c r="K101" s="108">
        <f t="shared" si="11"/>
        <v>43037.833333333336</v>
      </c>
      <c r="L101" s="114"/>
      <c r="M101" s="63">
        <f t="shared" si="13"/>
        <v>9962.5769230769238</v>
      </c>
      <c r="N101" s="112"/>
      <c r="O101" s="112"/>
      <c r="P101" s="112"/>
      <c r="Q101" s="112"/>
      <c r="R101" s="112"/>
    </row>
    <row r="102" spans="2:18" x14ac:dyDescent="0.25">
      <c r="B102" s="62"/>
      <c r="C102" s="62"/>
      <c r="D102" s="62" t="s">
        <v>666</v>
      </c>
      <c r="E102" s="60" t="s">
        <v>531</v>
      </c>
      <c r="F102" s="61" t="s">
        <v>648</v>
      </c>
      <c r="G102" s="61"/>
      <c r="H102" s="62">
        <v>314744</v>
      </c>
      <c r="I102" s="63">
        <f t="shared" si="9"/>
        <v>78486</v>
      </c>
      <c r="J102" s="62">
        <f t="shared" si="10"/>
        <v>78686</v>
      </c>
      <c r="K102" s="108">
        <f t="shared" si="11"/>
        <v>52324</v>
      </c>
      <c r="L102" s="114"/>
      <c r="M102" s="63">
        <f t="shared" si="13"/>
        <v>12105.538461538461</v>
      </c>
      <c r="N102" s="112"/>
      <c r="O102" s="112"/>
      <c r="P102" s="112"/>
      <c r="Q102" s="112"/>
      <c r="R102" s="112"/>
    </row>
    <row r="103" spans="2:18" x14ac:dyDescent="0.25">
      <c r="B103" s="62"/>
      <c r="C103" s="62"/>
      <c r="D103" s="62" t="s">
        <v>666</v>
      </c>
      <c r="E103" s="60" t="s">
        <v>532</v>
      </c>
      <c r="F103" s="61" t="s">
        <v>649</v>
      </c>
      <c r="G103" s="61"/>
      <c r="H103" s="62">
        <v>17898</v>
      </c>
      <c r="I103" s="63">
        <f t="shared" si="9"/>
        <v>4274.5</v>
      </c>
      <c r="J103" s="62">
        <f t="shared" si="10"/>
        <v>4474.5</v>
      </c>
      <c r="K103" s="108">
        <f t="shared" si="11"/>
        <v>2849.6666666666665</v>
      </c>
      <c r="L103" s="114"/>
      <c r="M103" s="63">
        <f t="shared" si="13"/>
        <v>688.38461538461536</v>
      </c>
      <c r="N103" s="112"/>
      <c r="O103" s="112"/>
      <c r="P103" s="112"/>
      <c r="Q103" s="112"/>
      <c r="R103" s="112"/>
    </row>
    <row r="104" spans="2:18" x14ac:dyDescent="0.25">
      <c r="B104" s="62"/>
      <c r="C104" s="62"/>
      <c r="D104" s="62" t="s">
        <v>666</v>
      </c>
      <c r="E104" s="60" t="s">
        <v>533</v>
      </c>
      <c r="F104" s="61" t="s">
        <v>650</v>
      </c>
      <c r="G104" s="61"/>
      <c r="H104" s="62">
        <v>42260</v>
      </c>
      <c r="I104" s="63">
        <f t="shared" si="9"/>
        <v>10365</v>
      </c>
      <c r="J104" s="62">
        <f t="shared" si="10"/>
        <v>10565</v>
      </c>
      <c r="K104" s="108">
        <f t="shared" si="11"/>
        <v>6910</v>
      </c>
      <c r="L104" s="114"/>
      <c r="M104" s="63">
        <f t="shared" si="13"/>
        <v>1625.3846153846155</v>
      </c>
      <c r="N104" s="112"/>
      <c r="O104" s="112"/>
      <c r="P104" s="112"/>
      <c r="Q104" s="112"/>
      <c r="R104" s="112"/>
    </row>
    <row r="105" spans="2:18" x14ac:dyDescent="0.25">
      <c r="B105" s="62"/>
      <c r="C105" s="62"/>
      <c r="D105" s="62" t="s">
        <v>666</v>
      </c>
      <c r="E105" s="60" t="s">
        <v>534</v>
      </c>
      <c r="F105" s="61" t="s">
        <v>651</v>
      </c>
      <c r="G105" s="61"/>
      <c r="H105" s="62">
        <v>38203</v>
      </c>
      <c r="I105" s="63">
        <f t="shared" si="9"/>
        <v>9350.75</v>
      </c>
      <c r="J105" s="62">
        <f t="shared" si="10"/>
        <v>9550.75</v>
      </c>
      <c r="K105" s="108">
        <f t="shared" si="11"/>
        <v>6233.833333333333</v>
      </c>
      <c r="L105" s="114"/>
      <c r="M105" s="63">
        <f t="shared" si="13"/>
        <v>1469.3461538461538</v>
      </c>
      <c r="N105" s="112"/>
      <c r="O105" s="112"/>
      <c r="P105" s="112"/>
      <c r="Q105" s="112"/>
      <c r="R105" s="112"/>
    </row>
    <row r="106" spans="2:18" x14ac:dyDescent="0.25">
      <c r="B106" s="62"/>
      <c r="C106" s="62"/>
      <c r="D106" s="62" t="s">
        <v>666</v>
      </c>
      <c r="E106" s="60" t="s">
        <v>535</v>
      </c>
      <c r="F106" s="61" t="s">
        <v>652</v>
      </c>
      <c r="G106" s="61"/>
      <c r="H106" s="62">
        <v>80254</v>
      </c>
      <c r="I106" s="63">
        <f t="shared" si="9"/>
        <v>19863.5</v>
      </c>
      <c r="J106" s="62">
        <f t="shared" si="10"/>
        <v>20063.5</v>
      </c>
      <c r="K106" s="108">
        <f t="shared" si="11"/>
        <v>13242.333333333334</v>
      </c>
      <c r="L106" s="114"/>
      <c r="M106" s="63">
        <f t="shared" si="13"/>
        <v>3086.6923076923076</v>
      </c>
      <c r="N106" s="112"/>
      <c r="O106" s="112"/>
      <c r="P106" s="112"/>
      <c r="Q106" s="112"/>
      <c r="R106" s="112"/>
    </row>
    <row r="107" spans="2:18" x14ac:dyDescent="0.25">
      <c r="B107" s="62"/>
      <c r="C107" s="62"/>
      <c r="D107" s="62" t="s">
        <v>666</v>
      </c>
      <c r="E107" s="60" t="s">
        <v>536</v>
      </c>
      <c r="F107" s="61" t="s">
        <v>653</v>
      </c>
      <c r="G107" s="61"/>
      <c r="H107" s="62">
        <v>33641</v>
      </c>
      <c r="I107" s="63">
        <f t="shared" si="9"/>
        <v>8210.25</v>
      </c>
      <c r="J107" s="62">
        <f t="shared" si="10"/>
        <v>8410.25</v>
      </c>
      <c r="K107" s="108">
        <f t="shared" si="11"/>
        <v>5473.5</v>
      </c>
      <c r="L107" s="114"/>
      <c r="M107" s="63">
        <f t="shared" si="13"/>
        <v>1293.8846153846155</v>
      </c>
      <c r="N107" s="112"/>
      <c r="O107" s="112"/>
      <c r="P107" s="112"/>
      <c r="Q107" s="112"/>
      <c r="R107" s="112"/>
    </row>
    <row r="108" spans="2:18" x14ac:dyDescent="0.25">
      <c r="B108" s="62"/>
      <c r="C108" s="62"/>
      <c r="D108" s="62" t="s">
        <v>666</v>
      </c>
      <c r="E108" s="60" t="s">
        <v>537</v>
      </c>
      <c r="F108" s="61" t="s">
        <v>654</v>
      </c>
      <c r="G108" s="61"/>
      <c r="H108" s="62">
        <v>48320</v>
      </c>
      <c r="I108" s="63">
        <f t="shared" si="9"/>
        <v>11880</v>
      </c>
      <c r="J108" s="62">
        <f t="shared" si="10"/>
        <v>12080</v>
      </c>
      <c r="K108" s="108">
        <f t="shared" si="11"/>
        <v>7920</v>
      </c>
      <c r="L108" s="114"/>
      <c r="M108" s="63">
        <f t="shared" si="13"/>
        <v>1858.4615384615386</v>
      </c>
      <c r="N108" s="112"/>
      <c r="O108" s="112"/>
      <c r="P108" s="112"/>
      <c r="Q108" s="112"/>
      <c r="R108" s="112"/>
    </row>
    <row r="109" spans="2:18" x14ac:dyDescent="0.25">
      <c r="B109" s="62"/>
      <c r="C109" s="62"/>
      <c r="D109" s="62" t="s">
        <v>666</v>
      </c>
      <c r="E109" s="60" t="s">
        <v>538</v>
      </c>
      <c r="F109" s="61" t="s">
        <v>655</v>
      </c>
      <c r="G109" s="61"/>
      <c r="H109" s="62">
        <v>1552767</v>
      </c>
      <c r="I109" s="63">
        <f t="shared" si="9"/>
        <v>387991.75</v>
      </c>
      <c r="J109" s="62">
        <f t="shared" si="10"/>
        <v>388191.75</v>
      </c>
      <c r="K109" s="108">
        <f t="shared" si="11"/>
        <v>258661.16666666666</v>
      </c>
      <c r="L109" s="114"/>
      <c r="M109" s="63">
        <f t="shared" si="13"/>
        <v>59721.807692307695</v>
      </c>
      <c r="N109" s="112"/>
      <c r="O109" s="112"/>
      <c r="P109" s="112"/>
      <c r="Q109" s="112"/>
      <c r="R109" s="112"/>
    </row>
    <row r="110" spans="2:18" x14ac:dyDescent="0.25">
      <c r="B110" s="62"/>
      <c r="C110" s="62"/>
      <c r="D110" s="62" t="s">
        <v>666</v>
      </c>
      <c r="E110" s="60" t="s">
        <v>539</v>
      </c>
      <c r="F110" s="61" t="s">
        <v>656</v>
      </c>
      <c r="G110" s="61"/>
      <c r="H110" s="62">
        <v>4970</v>
      </c>
      <c r="I110" s="63">
        <f t="shared" si="9"/>
        <v>1042.5</v>
      </c>
      <c r="J110" s="62">
        <f t="shared" si="10"/>
        <v>1242.5</v>
      </c>
      <c r="K110" s="108">
        <f t="shared" si="11"/>
        <v>695</v>
      </c>
      <c r="L110" s="114"/>
      <c r="M110" s="63">
        <f t="shared" si="13"/>
        <v>191.15384615384616</v>
      </c>
      <c r="N110" s="112"/>
      <c r="O110" s="112"/>
      <c r="P110" s="112"/>
      <c r="Q110" s="112"/>
      <c r="R110" s="112"/>
    </row>
    <row r="111" spans="2:18" x14ac:dyDescent="0.25">
      <c r="B111" s="62"/>
      <c r="C111" s="62"/>
      <c r="D111" s="62" t="s">
        <v>666</v>
      </c>
      <c r="E111" s="60" t="s">
        <v>540</v>
      </c>
      <c r="F111" s="61" t="s">
        <v>657</v>
      </c>
      <c r="G111" s="61"/>
      <c r="H111" s="62">
        <v>21600</v>
      </c>
      <c r="I111" s="63">
        <f t="shared" si="9"/>
        <v>5200</v>
      </c>
      <c r="J111" s="62">
        <f t="shared" si="10"/>
        <v>5400</v>
      </c>
      <c r="K111" s="108">
        <f t="shared" si="11"/>
        <v>3466.6666666666665</v>
      </c>
      <c r="L111" s="114"/>
      <c r="M111" s="63">
        <f t="shared" si="13"/>
        <v>830.76923076923072</v>
      </c>
      <c r="N111" s="112"/>
      <c r="O111" s="112"/>
      <c r="P111" s="112"/>
      <c r="Q111" s="112"/>
      <c r="R111" s="112"/>
    </row>
    <row r="112" spans="2:18" x14ac:dyDescent="0.25">
      <c r="B112" s="62"/>
      <c r="C112" s="62"/>
      <c r="D112" s="62" t="s">
        <v>666</v>
      </c>
      <c r="E112" s="60" t="s">
        <v>541</v>
      </c>
      <c r="F112" s="61" t="s">
        <v>658</v>
      </c>
      <c r="G112" s="61"/>
      <c r="H112" s="62">
        <v>48510</v>
      </c>
      <c r="I112" s="63">
        <f t="shared" si="9"/>
        <v>11927.5</v>
      </c>
      <c r="J112" s="62">
        <f t="shared" si="10"/>
        <v>12127.5</v>
      </c>
      <c r="K112" s="108">
        <f t="shared" si="11"/>
        <v>7951.666666666667</v>
      </c>
      <c r="L112" s="114"/>
      <c r="M112" s="63">
        <f t="shared" si="13"/>
        <v>1865.7692307692307</v>
      </c>
      <c r="N112" s="112"/>
      <c r="O112" s="112"/>
      <c r="P112" s="112"/>
      <c r="Q112" s="112"/>
      <c r="R112" s="112"/>
    </row>
    <row r="113" spans="2:18" x14ac:dyDescent="0.25">
      <c r="B113" s="62"/>
      <c r="C113" s="62"/>
      <c r="D113" s="62" t="s">
        <v>666</v>
      </c>
      <c r="E113" s="60" t="s">
        <v>542</v>
      </c>
      <c r="F113" s="61" t="s">
        <v>659</v>
      </c>
      <c r="G113" s="61"/>
      <c r="H113" s="62">
        <v>228930</v>
      </c>
      <c r="I113" s="63">
        <f t="shared" si="9"/>
        <v>57032.5</v>
      </c>
      <c r="J113" s="62">
        <f t="shared" si="10"/>
        <v>57232.5</v>
      </c>
      <c r="K113" s="108">
        <f t="shared" si="11"/>
        <v>38021.666666666664</v>
      </c>
      <c r="L113" s="114"/>
      <c r="M113" s="63">
        <f t="shared" si="13"/>
        <v>8805</v>
      </c>
      <c r="N113" s="112"/>
      <c r="O113" s="112"/>
      <c r="P113" s="112"/>
      <c r="Q113" s="112"/>
      <c r="R113" s="112"/>
    </row>
    <row r="114" spans="2:18" x14ac:dyDescent="0.25">
      <c r="B114" s="62"/>
      <c r="C114" s="62"/>
      <c r="D114" s="62" t="s">
        <v>666</v>
      </c>
      <c r="E114" s="60" t="s">
        <v>543</v>
      </c>
      <c r="F114" s="61" t="s">
        <v>660</v>
      </c>
      <c r="G114" s="61"/>
      <c r="H114" s="62">
        <v>1820</v>
      </c>
      <c r="I114" s="63">
        <f t="shared" si="9"/>
        <v>255</v>
      </c>
      <c r="J114" s="62">
        <f t="shared" si="10"/>
        <v>455</v>
      </c>
      <c r="K114" s="108">
        <f t="shared" si="11"/>
        <v>170</v>
      </c>
      <c r="L114" s="114"/>
      <c r="M114" s="63">
        <f t="shared" si="13"/>
        <v>70</v>
      </c>
      <c r="N114" s="112"/>
      <c r="O114" s="112"/>
      <c r="P114" s="112"/>
      <c r="Q114" s="112"/>
      <c r="R114" s="112"/>
    </row>
    <row r="115" spans="2:18" x14ac:dyDescent="0.25">
      <c r="B115" s="62"/>
      <c r="C115" s="62"/>
      <c r="D115" s="62" t="s">
        <v>666</v>
      </c>
      <c r="E115" s="60" t="s">
        <v>544</v>
      </c>
      <c r="F115" s="61" t="s">
        <v>661</v>
      </c>
      <c r="G115" s="61"/>
      <c r="H115" s="62">
        <v>1380</v>
      </c>
      <c r="I115" s="63">
        <f t="shared" si="9"/>
        <v>145</v>
      </c>
      <c r="J115" s="62">
        <f t="shared" si="10"/>
        <v>345</v>
      </c>
      <c r="K115" s="108">
        <f t="shared" si="11"/>
        <v>96.666666666666671</v>
      </c>
      <c r="L115" s="114"/>
      <c r="M115" s="63">
        <f t="shared" si="13"/>
        <v>53.07692307692308</v>
      </c>
      <c r="N115" s="112"/>
      <c r="O115" s="112"/>
      <c r="P115" s="112"/>
      <c r="Q115" s="112"/>
      <c r="R115" s="112"/>
    </row>
    <row r="116" spans="2:18" x14ac:dyDescent="0.25">
      <c r="B116" s="62"/>
      <c r="C116" s="62"/>
      <c r="D116" s="62" t="s">
        <v>666</v>
      </c>
      <c r="E116" s="60" t="s">
        <v>545</v>
      </c>
      <c r="F116" s="61" t="s">
        <v>662</v>
      </c>
      <c r="G116" s="61"/>
      <c r="H116" s="62">
        <v>66630</v>
      </c>
      <c r="I116" s="63">
        <f t="shared" si="9"/>
        <v>16457.5</v>
      </c>
      <c r="J116" s="62">
        <f t="shared" si="10"/>
        <v>16657.5</v>
      </c>
      <c r="K116" s="108">
        <f t="shared" si="11"/>
        <v>10971.666666666666</v>
      </c>
      <c r="L116" s="114"/>
      <c r="M116" s="63">
        <f t="shared" si="13"/>
        <v>2562.6923076923076</v>
      </c>
      <c r="N116" s="112"/>
      <c r="O116" s="112"/>
      <c r="P116" s="112"/>
      <c r="Q116" s="112"/>
      <c r="R116" s="112"/>
    </row>
    <row r="117" spans="2:18" x14ac:dyDescent="0.25">
      <c r="B117" s="62"/>
      <c r="C117" s="62"/>
      <c r="D117" s="62" t="s">
        <v>666</v>
      </c>
      <c r="E117" s="60" t="s">
        <v>546</v>
      </c>
      <c r="F117" s="61" t="s">
        <v>663</v>
      </c>
      <c r="G117" s="61"/>
      <c r="H117" s="62">
        <v>2780</v>
      </c>
      <c r="I117" s="63">
        <f t="shared" si="9"/>
        <v>495</v>
      </c>
      <c r="J117" s="62">
        <f t="shared" si="10"/>
        <v>695</v>
      </c>
      <c r="K117" s="108">
        <f t="shared" si="11"/>
        <v>330</v>
      </c>
      <c r="L117" s="114"/>
      <c r="M117" s="63">
        <f t="shared" si="13"/>
        <v>106.92307692307692</v>
      </c>
      <c r="N117" s="112"/>
      <c r="O117" s="112"/>
      <c r="P117" s="112"/>
      <c r="Q117" s="112"/>
      <c r="R117" s="112"/>
    </row>
  </sheetData>
  <autoFilter ref="B2:M117" xr:uid="{60107DA9-3F65-4B36-B00F-71D5B22E40A2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296FCDD6-B5E0-4460-A355-F95F79DE3EBF}">
          <x14:formula1>
            <xm:f>Validation!$A$1:$A$48</xm:f>
          </x14:formula1>
          <xm:sqref>C3</xm:sqref>
        </x14:dataValidation>
        <x14:dataValidation type="list" allowBlank="1" showInputMessage="1" showErrorMessage="1" xr:uid="{F19840F5-EA7A-42AD-BC96-185B5561D63D}">
          <x14:formula1>
            <xm:f>Validation!$B$1:$B$48</xm:f>
          </x14:formula1>
          <xm:sqref>B3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A7154-BFEB-495E-8DA5-207590906CA8}">
  <dimension ref="A1:G115"/>
  <sheetViews>
    <sheetView workbookViewId="0">
      <selection activeCell="O27" sqref="O27"/>
    </sheetView>
  </sheetViews>
  <sheetFormatPr defaultRowHeight="15" x14ac:dyDescent="0.25"/>
  <sheetData>
    <row r="1" spans="1:7" x14ac:dyDescent="0.25">
      <c r="A1" t="s">
        <v>418</v>
      </c>
      <c r="B1">
        <v>2026</v>
      </c>
      <c r="F1" s="56"/>
      <c r="G1" s="64"/>
    </row>
    <row r="2" spans="1:7" x14ac:dyDescent="0.25">
      <c r="A2" t="s">
        <v>407</v>
      </c>
      <c r="B2">
        <v>2026</v>
      </c>
      <c r="F2" s="56"/>
      <c r="G2" s="64"/>
    </row>
    <row r="3" spans="1:7" x14ac:dyDescent="0.25">
      <c r="A3" t="s">
        <v>419</v>
      </c>
      <c r="B3">
        <v>2026</v>
      </c>
      <c r="F3" s="56"/>
      <c r="G3" s="64"/>
    </row>
    <row r="4" spans="1:7" x14ac:dyDescent="0.25">
      <c r="A4" t="s">
        <v>420</v>
      </c>
      <c r="B4">
        <v>2026</v>
      </c>
      <c r="F4" s="56"/>
      <c r="G4" s="64"/>
    </row>
    <row r="5" spans="1:7" x14ac:dyDescent="0.25">
      <c r="A5" t="s">
        <v>421</v>
      </c>
      <c r="B5">
        <v>2026</v>
      </c>
      <c r="F5" s="56"/>
      <c r="G5" s="64"/>
    </row>
    <row r="6" spans="1:7" x14ac:dyDescent="0.25">
      <c r="A6" t="s">
        <v>422</v>
      </c>
      <c r="B6">
        <v>2026</v>
      </c>
      <c r="F6" s="56"/>
      <c r="G6" s="64"/>
    </row>
    <row r="7" spans="1:7" x14ac:dyDescent="0.25">
      <c r="A7" t="s">
        <v>423</v>
      </c>
      <c r="B7">
        <v>2026</v>
      </c>
      <c r="F7" s="56"/>
      <c r="G7" s="64"/>
    </row>
    <row r="8" spans="1:7" x14ac:dyDescent="0.25">
      <c r="A8" t="s">
        <v>417</v>
      </c>
      <c r="B8">
        <v>2027</v>
      </c>
      <c r="F8" s="56"/>
      <c r="G8" s="64"/>
    </row>
    <row r="9" spans="1:7" x14ac:dyDescent="0.25">
      <c r="A9" t="s">
        <v>424</v>
      </c>
      <c r="B9">
        <v>2027</v>
      </c>
      <c r="F9" s="56"/>
      <c r="G9" s="64"/>
    </row>
    <row r="10" spans="1:7" x14ac:dyDescent="0.25">
      <c r="A10" t="s">
        <v>425</v>
      </c>
      <c r="B10">
        <v>2027</v>
      </c>
      <c r="F10" s="56"/>
      <c r="G10" s="56"/>
    </row>
    <row r="11" spans="1:7" x14ac:dyDescent="0.25">
      <c r="A11" t="s">
        <v>426</v>
      </c>
      <c r="B11">
        <v>2027</v>
      </c>
      <c r="F11" s="56"/>
      <c r="G11" s="64"/>
    </row>
    <row r="12" spans="1:7" x14ac:dyDescent="0.25">
      <c r="A12" t="s">
        <v>427</v>
      </c>
      <c r="B12">
        <v>2027</v>
      </c>
      <c r="F12" s="56"/>
      <c r="G12" s="64"/>
    </row>
    <row r="13" spans="1:7" x14ac:dyDescent="0.25">
      <c r="A13" t="s">
        <v>418</v>
      </c>
      <c r="B13">
        <v>2027</v>
      </c>
      <c r="F13" s="56"/>
      <c r="G13" s="64"/>
    </row>
    <row r="14" spans="1:7" x14ac:dyDescent="0.25">
      <c r="A14" t="s">
        <v>428</v>
      </c>
      <c r="B14">
        <v>2027</v>
      </c>
      <c r="F14" s="56"/>
      <c r="G14" s="64"/>
    </row>
    <row r="15" spans="1:7" x14ac:dyDescent="0.25">
      <c r="A15" t="s">
        <v>419</v>
      </c>
      <c r="B15">
        <v>2027</v>
      </c>
      <c r="F15" s="56"/>
      <c r="G15" s="64"/>
    </row>
    <row r="16" spans="1:7" x14ac:dyDescent="0.25">
      <c r="A16" t="s">
        <v>420</v>
      </c>
      <c r="B16">
        <v>2027</v>
      </c>
      <c r="F16" s="56"/>
      <c r="G16" s="64"/>
    </row>
    <row r="17" spans="1:7" x14ac:dyDescent="0.25">
      <c r="A17" t="s">
        <v>421</v>
      </c>
      <c r="B17">
        <v>2027</v>
      </c>
      <c r="F17" s="56"/>
      <c r="G17" s="64"/>
    </row>
    <row r="18" spans="1:7" x14ac:dyDescent="0.25">
      <c r="A18" t="s">
        <v>422</v>
      </c>
      <c r="B18">
        <v>2027</v>
      </c>
      <c r="F18" s="56"/>
      <c r="G18" s="64"/>
    </row>
    <row r="19" spans="1:7" x14ac:dyDescent="0.25">
      <c r="A19" t="s">
        <v>423</v>
      </c>
      <c r="B19">
        <v>2027</v>
      </c>
      <c r="F19" s="56"/>
      <c r="G19" s="64"/>
    </row>
    <row r="20" spans="1:7" x14ac:dyDescent="0.25">
      <c r="A20" t="s">
        <v>417</v>
      </c>
      <c r="B20">
        <v>2028</v>
      </c>
      <c r="F20" s="56"/>
      <c r="G20" s="64"/>
    </row>
    <row r="21" spans="1:7" x14ac:dyDescent="0.25">
      <c r="A21" t="s">
        <v>424</v>
      </c>
      <c r="B21">
        <v>2028</v>
      </c>
      <c r="F21" s="56"/>
      <c r="G21" s="64"/>
    </row>
    <row r="22" spans="1:7" x14ac:dyDescent="0.25">
      <c r="A22" t="s">
        <v>425</v>
      </c>
      <c r="B22">
        <v>2028</v>
      </c>
      <c r="F22" s="56"/>
      <c r="G22" s="64"/>
    </row>
    <row r="23" spans="1:7" x14ac:dyDescent="0.25">
      <c r="A23" t="s">
        <v>426</v>
      </c>
      <c r="B23">
        <v>2028</v>
      </c>
      <c r="F23" s="56"/>
      <c r="G23" s="64"/>
    </row>
    <row r="24" spans="1:7" x14ac:dyDescent="0.25">
      <c r="A24" t="s">
        <v>427</v>
      </c>
      <c r="B24">
        <v>2028</v>
      </c>
      <c r="F24" s="56"/>
      <c r="G24" s="64"/>
    </row>
    <row r="25" spans="1:7" x14ac:dyDescent="0.25">
      <c r="A25" t="s">
        <v>418</v>
      </c>
      <c r="B25">
        <v>2028</v>
      </c>
      <c r="F25" s="56"/>
      <c r="G25" s="64"/>
    </row>
    <row r="26" spans="1:7" x14ac:dyDescent="0.25">
      <c r="A26" t="s">
        <v>428</v>
      </c>
      <c r="B26">
        <v>2028</v>
      </c>
      <c r="F26" s="56"/>
      <c r="G26" s="64"/>
    </row>
    <row r="27" spans="1:7" x14ac:dyDescent="0.25">
      <c r="A27" t="s">
        <v>419</v>
      </c>
      <c r="B27">
        <v>2028</v>
      </c>
      <c r="F27" s="56"/>
      <c r="G27" s="64"/>
    </row>
    <row r="28" spans="1:7" x14ac:dyDescent="0.25">
      <c r="A28" t="s">
        <v>420</v>
      </c>
      <c r="B28">
        <v>2028</v>
      </c>
      <c r="F28" s="56"/>
      <c r="G28" s="64"/>
    </row>
    <row r="29" spans="1:7" x14ac:dyDescent="0.25">
      <c r="A29" t="s">
        <v>421</v>
      </c>
      <c r="B29">
        <v>2028</v>
      </c>
      <c r="F29" s="56"/>
      <c r="G29" s="64"/>
    </row>
    <row r="30" spans="1:7" x14ac:dyDescent="0.25">
      <c r="A30" t="s">
        <v>422</v>
      </c>
      <c r="B30">
        <v>2028</v>
      </c>
      <c r="F30" s="56"/>
      <c r="G30" s="64"/>
    </row>
    <row r="31" spans="1:7" x14ac:dyDescent="0.25">
      <c r="A31" t="s">
        <v>423</v>
      </c>
      <c r="B31">
        <v>2028</v>
      </c>
      <c r="F31" s="56"/>
      <c r="G31" s="64"/>
    </row>
    <row r="32" spans="1:7" x14ac:dyDescent="0.25">
      <c r="A32" t="s">
        <v>417</v>
      </c>
      <c r="B32">
        <v>2029</v>
      </c>
      <c r="F32" s="56"/>
      <c r="G32" s="64"/>
    </row>
    <row r="33" spans="1:7" x14ac:dyDescent="0.25">
      <c r="A33" t="s">
        <v>424</v>
      </c>
      <c r="B33">
        <v>2029</v>
      </c>
      <c r="F33" s="56"/>
      <c r="G33" s="64"/>
    </row>
    <row r="34" spans="1:7" x14ac:dyDescent="0.25">
      <c r="A34" t="s">
        <v>425</v>
      </c>
      <c r="B34">
        <v>2029</v>
      </c>
      <c r="F34" s="56"/>
      <c r="G34" s="64"/>
    </row>
    <row r="35" spans="1:7" x14ac:dyDescent="0.25">
      <c r="A35" t="s">
        <v>426</v>
      </c>
      <c r="B35">
        <v>2029</v>
      </c>
      <c r="F35" s="56"/>
      <c r="G35" s="64"/>
    </row>
    <row r="36" spans="1:7" x14ac:dyDescent="0.25">
      <c r="A36" t="s">
        <v>427</v>
      </c>
      <c r="B36">
        <v>2029</v>
      </c>
      <c r="F36" s="56"/>
      <c r="G36" s="64"/>
    </row>
    <row r="37" spans="1:7" x14ac:dyDescent="0.25">
      <c r="A37" t="s">
        <v>418</v>
      </c>
      <c r="B37">
        <v>2029</v>
      </c>
      <c r="F37" s="56"/>
      <c r="G37" s="64"/>
    </row>
    <row r="38" spans="1:7" x14ac:dyDescent="0.25">
      <c r="A38" t="s">
        <v>428</v>
      </c>
      <c r="B38">
        <v>2029</v>
      </c>
      <c r="F38" s="56"/>
      <c r="G38" s="64"/>
    </row>
    <row r="39" spans="1:7" x14ac:dyDescent="0.25">
      <c r="A39" t="s">
        <v>419</v>
      </c>
      <c r="B39">
        <v>2029</v>
      </c>
      <c r="F39" s="56"/>
      <c r="G39" s="64"/>
    </row>
    <row r="40" spans="1:7" x14ac:dyDescent="0.25">
      <c r="A40" t="s">
        <v>420</v>
      </c>
      <c r="B40">
        <v>2029</v>
      </c>
      <c r="F40" s="56"/>
      <c r="G40" s="64"/>
    </row>
    <row r="41" spans="1:7" x14ac:dyDescent="0.25">
      <c r="A41" t="s">
        <v>421</v>
      </c>
      <c r="B41">
        <v>2029</v>
      </c>
      <c r="F41" s="56"/>
      <c r="G41" s="64"/>
    </row>
    <row r="42" spans="1:7" x14ac:dyDescent="0.25">
      <c r="A42" t="s">
        <v>422</v>
      </c>
      <c r="B42">
        <v>2029</v>
      </c>
      <c r="F42" s="56"/>
      <c r="G42" s="64"/>
    </row>
    <row r="43" spans="1:7" x14ac:dyDescent="0.25">
      <c r="A43" t="s">
        <v>423</v>
      </c>
      <c r="B43">
        <v>2029</v>
      </c>
      <c r="F43" s="56"/>
      <c r="G43" s="64"/>
    </row>
    <row r="44" spans="1:7" x14ac:dyDescent="0.25">
      <c r="A44" t="s">
        <v>417</v>
      </c>
      <c r="B44">
        <v>2030</v>
      </c>
      <c r="F44" s="56"/>
      <c r="G44" s="64"/>
    </row>
    <row r="45" spans="1:7" x14ac:dyDescent="0.25">
      <c r="A45" t="s">
        <v>424</v>
      </c>
      <c r="B45">
        <v>2030</v>
      </c>
      <c r="F45" s="56"/>
      <c r="G45" s="64"/>
    </row>
    <row r="46" spans="1:7" x14ac:dyDescent="0.25">
      <c r="A46" t="s">
        <v>425</v>
      </c>
      <c r="B46">
        <v>2030</v>
      </c>
      <c r="F46" s="56"/>
      <c r="G46" s="64"/>
    </row>
    <row r="47" spans="1:7" x14ac:dyDescent="0.25">
      <c r="A47" t="s">
        <v>426</v>
      </c>
      <c r="B47">
        <v>2030</v>
      </c>
      <c r="F47" s="56"/>
      <c r="G47" s="64"/>
    </row>
    <row r="48" spans="1:7" x14ac:dyDescent="0.25">
      <c r="A48" t="s">
        <v>427</v>
      </c>
      <c r="B48">
        <v>2030</v>
      </c>
      <c r="F48" s="56"/>
      <c r="G48" s="64"/>
    </row>
    <row r="49" spans="6:7" x14ac:dyDescent="0.25">
      <c r="F49" s="56"/>
      <c r="G49" s="64"/>
    </row>
    <row r="50" spans="6:7" x14ac:dyDescent="0.25">
      <c r="F50" s="56"/>
      <c r="G50" s="64"/>
    </row>
    <row r="51" spans="6:7" x14ac:dyDescent="0.25">
      <c r="F51" s="56"/>
      <c r="G51" s="64"/>
    </row>
    <row r="52" spans="6:7" x14ac:dyDescent="0.25">
      <c r="F52" s="56"/>
      <c r="G52" s="64"/>
    </row>
    <row r="53" spans="6:7" x14ac:dyDescent="0.25">
      <c r="F53" s="56"/>
      <c r="G53" s="64"/>
    </row>
    <row r="54" spans="6:7" x14ac:dyDescent="0.25">
      <c r="F54" s="56"/>
      <c r="G54" s="64"/>
    </row>
    <row r="55" spans="6:7" x14ac:dyDescent="0.25">
      <c r="F55" s="56"/>
      <c r="G55" s="64"/>
    </row>
    <row r="56" spans="6:7" x14ac:dyDescent="0.25">
      <c r="F56" s="56"/>
      <c r="G56" s="64"/>
    </row>
    <row r="57" spans="6:7" x14ac:dyDescent="0.25">
      <c r="F57" s="56"/>
      <c r="G57" s="64"/>
    </row>
    <row r="58" spans="6:7" x14ac:dyDescent="0.25">
      <c r="F58" s="56"/>
      <c r="G58" s="64"/>
    </row>
    <row r="59" spans="6:7" x14ac:dyDescent="0.25">
      <c r="F59" s="56"/>
      <c r="G59" s="64"/>
    </row>
    <row r="60" spans="6:7" x14ac:dyDescent="0.25">
      <c r="F60" s="56"/>
      <c r="G60" s="64"/>
    </row>
    <row r="61" spans="6:7" x14ac:dyDescent="0.25">
      <c r="F61" s="56"/>
      <c r="G61" s="64"/>
    </row>
    <row r="62" spans="6:7" x14ac:dyDescent="0.25">
      <c r="F62" s="56"/>
      <c r="G62" s="64"/>
    </row>
    <row r="63" spans="6:7" x14ac:dyDescent="0.25">
      <c r="F63" s="56"/>
      <c r="G63" s="64"/>
    </row>
    <row r="64" spans="6:7" x14ac:dyDescent="0.25">
      <c r="F64" s="56"/>
      <c r="G64" s="64"/>
    </row>
    <row r="65" spans="6:7" x14ac:dyDescent="0.25">
      <c r="F65" s="56"/>
      <c r="G65" s="64"/>
    </row>
    <row r="66" spans="6:7" x14ac:dyDescent="0.25">
      <c r="F66" s="56"/>
      <c r="G66" s="64"/>
    </row>
    <row r="67" spans="6:7" x14ac:dyDescent="0.25">
      <c r="F67" s="56"/>
      <c r="G67" s="64"/>
    </row>
    <row r="68" spans="6:7" x14ac:dyDescent="0.25">
      <c r="F68" s="56"/>
      <c r="G68" s="64"/>
    </row>
    <row r="69" spans="6:7" x14ac:dyDescent="0.25">
      <c r="F69" s="56"/>
      <c r="G69" s="64"/>
    </row>
    <row r="70" spans="6:7" x14ac:dyDescent="0.25">
      <c r="F70" s="56"/>
      <c r="G70" s="64"/>
    </row>
    <row r="71" spans="6:7" x14ac:dyDescent="0.25">
      <c r="F71" s="56"/>
      <c r="G71" s="64"/>
    </row>
    <row r="72" spans="6:7" x14ac:dyDescent="0.25">
      <c r="F72" s="56"/>
      <c r="G72" s="64"/>
    </row>
    <row r="73" spans="6:7" x14ac:dyDescent="0.25">
      <c r="F73" s="56"/>
      <c r="G73" s="64"/>
    </row>
    <row r="74" spans="6:7" x14ac:dyDescent="0.25">
      <c r="F74" s="56"/>
      <c r="G74" s="64"/>
    </row>
    <row r="75" spans="6:7" x14ac:dyDescent="0.25">
      <c r="F75" s="56"/>
      <c r="G75" s="64"/>
    </row>
    <row r="76" spans="6:7" x14ac:dyDescent="0.25">
      <c r="F76" s="56"/>
      <c r="G76" s="64"/>
    </row>
    <row r="77" spans="6:7" x14ac:dyDescent="0.25">
      <c r="F77" s="56"/>
      <c r="G77" s="64"/>
    </row>
    <row r="78" spans="6:7" x14ac:dyDescent="0.25">
      <c r="F78" s="56"/>
      <c r="G78" s="64"/>
    </row>
    <row r="79" spans="6:7" x14ac:dyDescent="0.25">
      <c r="F79" s="56"/>
      <c r="G79" s="64"/>
    </row>
    <row r="80" spans="6:7" x14ac:dyDescent="0.25">
      <c r="F80" s="56"/>
      <c r="G80" s="64"/>
    </row>
    <row r="81" spans="6:7" x14ac:dyDescent="0.25">
      <c r="F81" s="56"/>
      <c r="G81" s="64"/>
    </row>
    <row r="82" spans="6:7" x14ac:dyDescent="0.25">
      <c r="F82" s="56"/>
      <c r="G82" s="64"/>
    </row>
    <row r="83" spans="6:7" x14ac:dyDescent="0.25">
      <c r="F83" s="56"/>
      <c r="G83" s="64"/>
    </row>
    <row r="84" spans="6:7" x14ac:dyDescent="0.25">
      <c r="F84" s="56"/>
      <c r="G84" s="64"/>
    </row>
    <row r="85" spans="6:7" x14ac:dyDescent="0.25">
      <c r="F85" s="56"/>
      <c r="G85" s="64"/>
    </row>
    <row r="86" spans="6:7" x14ac:dyDescent="0.25">
      <c r="F86" s="56"/>
      <c r="G86" s="64"/>
    </row>
    <row r="87" spans="6:7" x14ac:dyDescent="0.25">
      <c r="F87" s="56"/>
      <c r="G87" s="64"/>
    </row>
    <row r="88" spans="6:7" x14ac:dyDescent="0.25">
      <c r="F88" s="56"/>
      <c r="G88" s="64"/>
    </row>
    <row r="89" spans="6:7" x14ac:dyDescent="0.25">
      <c r="F89" s="56"/>
      <c r="G89" s="64"/>
    </row>
    <row r="90" spans="6:7" x14ac:dyDescent="0.25">
      <c r="F90" s="56"/>
      <c r="G90" s="64"/>
    </row>
    <row r="91" spans="6:7" x14ac:dyDescent="0.25">
      <c r="F91" s="56"/>
      <c r="G91" s="64"/>
    </row>
    <row r="92" spans="6:7" x14ac:dyDescent="0.25">
      <c r="F92" s="56"/>
      <c r="G92" s="64"/>
    </row>
    <row r="93" spans="6:7" x14ac:dyDescent="0.25">
      <c r="F93" s="56"/>
      <c r="G93" s="64"/>
    </row>
    <row r="94" spans="6:7" x14ac:dyDescent="0.25">
      <c r="F94" s="56"/>
      <c r="G94" s="64"/>
    </row>
    <row r="95" spans="6:7" x14ac:dyDescent="0.25">
      <c r="F95" s="56"/>
      <c r="G95" s="64"/>
    </row>
    <row r="96" spans="6:7" x14ac:dyDescent="0.25">
      <c r="F96" s="56"/>
      <c r="G96" s="64"/>
    </row>
    <row r="97" spans="6:7" x14ac:dyDescent="0.25">
      <c r="F97" s="56"/>
      <c r="G97" s="64"/>
    </row>
    <row r="98" spans="6:7" x14ac:dyDescent="0.25">
      <c r="F98" s="56"/>
      <c r="G98" s="64"/>
    </row>
    <row r="99" spans="6:7" x14ac:dyDescent="0.25">
      <c r="F99" s="56"/>
      <c r="G99" s="64"/>
    </row>
    <row r="100" spans="6:7" x14ac:dyDescent="0.25">
      <c r="F100" s="56"/>
      <c r="G100" s="64"/>
    </row>
    <row r="101" spans="6:7" x14ac:dyDescent="0.25">
      <c r="F101" s="56"/>
      <c r="G101" s="64"/>
    </row>
    <row r="102" spans="6:7" x14ac:dyDescent="0.25">
      <c r="F102" s="56"/>
      <c r="G102" s="64"/>
    </row>
    <row r="103" spans="6:7" x14ac:dyDescent="0.25">
      <c r="F103" s="56"/>
      <c r="G103" s="64"/>
    </row>
    <row r="104" spans="6:7" x14ac:dyDescent="0.25">
      <c r="F104" s="56"/>
      <c r="G104" s="64"/>
    </row>
    <row r="105" spans="6:7" x14ac:dyDescent="0.25">
      <c r="F105" s="56"/>
      <c r="G105" s="64"/>
    </row>
    <row r="106" spans="6:7" x14ac:dyDescent="0.25">
      <c r="F106" s="56"/>
      <c r="G106" s="64"/>
    </row>
    <row r="107" spans="6:7" x14ac:dyDescent="0.25">
      <c r="F107" s="56"/>
      <c r="G107" s="64"/>
    </row>
    <row r="108" spans="6:7" x14ac:dyDescent="0.25">
      <c r="F108" s="56"/>
      <c r="G108" s="64"/>
    </row>
    <row r="109" spans="6:7" x14ac:dyDescent="0.25">
      <c r="F109" s="56"/>
      <c r="G109" s="64"/>
    </row>
    <row r="110" spans="6:7" x14ac:dyDescent="0.25">
      <c r="F110" s="56"/>
      <c r="G110" s="64"/>
    </row>
    <row r="111" spans="6:7" x14ac:dyDescent="0.25">
      <c r="F111" s="56"/>
      <c r="G111" s="64"/>
    </row>
    <row r="112" spans="6:7" x14ac:dyDescent="0.25">
      <c r="F112" s="56"/>
      <c r="G112" s="64"/>
    </row>
    <row r="113" spans="6:7" x14ac:dyDescent="0.25">
      <c r="F113" s="56"/>
      <c r="G113" s="64"/>
    </row>
    <row r="114" spans="6:7" x14ac:dyDescent="0.25">
      <c r="F114" s="56"/>
      <c r="G114" s="64"/>
    </row>
    <row r="115" spans="6:7" x14ac:dyDescent="0.25">
      <c r="F115" s="56"/>
      <c r="G115" s="64"/>
    </row>
  </sheetData>
  <phoneticPr fontId="2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bb1cdd1-cf5a-48b9-b14b-3d868fa48288" xsi:nil="true"/>
    <_ip_UnifiedCompliancePolicyUIAction xmlns="bbb1cdd1-cf5a-48b9-b14b-3d868fa48288" xsi:nil="true"/>
    <_ip_UnifiedCompliancePolicyProperties xmlns="bbb1cdd1-cf5a-48b9-b14b-3d868fa48288" xsi:nil="true"/>
    <lcf76f155ced4ddcb4097134ff3c332f xmlns="0233f6f3-874b-4dd1-bf21-4eb724f41ad2">
      <Terms xmlns="http://schemas.microsoft.com/office/infopath/2007/PartnerControls"/>
    </lcf76f155ced4ddcb4097134ff3c332f>
    <Review_x0020_Date xmlns="0233f6f3-874b-4dd1-bf21-4eb724f41ad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17744DF43A2E42A2A33C046558C178" ma:contentTypeVersion="18" ma:contentTypeDescription="Create a new document." ma:contentTypeScope="" ma:versionID="4f90a6bd27a5f61f0d0432e0fe3b0fae">
  <xsd:schema xmlns:xsd="http://www.w3.org/2001/XMLSchema" xmlns:xs="http://www.w3.org/2001/XMLSchema" xmlns:p="http://schemas.microsoft.com/office/2006/metadata/properties" xmlns:ns2="0233f6f3-874b-4dd1-bf21-4eb724f41ad2" xmlns:ns3="bbb1cdd1-cf5a-48b9-b14b-3d868fa48288" targetNamespace="http://schemas.microsoft.com/office/2006/metadata/properties" ma:root="true" ma:fieldsID="49b2b06ed6a617d6368c6f2876da6d20" ns2:_="" ns3:_="">
    <xsd:import namespace="0233f6f3-874b-4dd1-bf21-4eb724f41ad2"/>
    <xsd:import namespace="bbb1cdd1-cf5a-48b9-b14b-3d868fa48288"/>
    <xsd:element name="properties">
      <xsd:complexType>
        <xsd:sequence>
          <xsd:element name="documentManagement">
            <xsd:complexType>
              <xsd:all>
                <xsd:element ref="ns2:Review_x0020_Date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_ip_UnifiedCompliancePolicyProperties" minOccurs="0"/>
                <xsd:element ref="ns3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3f6f3-874b-4dd1-bf21-4eb724f41ad2" elementFormDefault="qualified">
    <xsd:import namespace="http://schemas.microsoft.com/office/2006/documentManagement/types"/>
    <xsd:import namespace="http://schemas.microsoft.com/office/infopath/2007/PartnerControls"/>
    <xsd:element name="Review_x0020_Date" ma:index="5" nillable="true" ma:displayName="Review date" ma:indexed="true" ma:internalName="Review_x0020_Date" ma:readOnly="false">
      <xsd:simpleType>
        <xsd:restriction base="dms:Text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1cdd1-cf5a-48b9-b14b-3d868fa48288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ip_UnifiedCompliancePolicyProperties" ma:index="15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 ma:readOnly="false">
      <xsd:simpleType>
        <xsd:restriction base="dms:Text"/>
      </xsd:simpleType>
    </xsd:element>
    <xsd:element name="TaxCatchAll" ma:index="19" nillable="true" ma:displayName="Taxonomy Catch All Column" ma:hidden="true" ma:list="{b87fcb59-3518-4cc0-ba6a-4520f0c3fe3b}" ma:internalName="TaxCatchAll" ma:showField="CatchAllData" ma:web="bbb1cdd1-cf5a-48b9-b14b-3d868fa482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379595-3123-476D-8975-8656CB18100D}">
  <ds:schemaRefs>
    <ds:schemaRef ds:uri="http://www.w3.org/XML/1998/namespace"/>
    <ds:schemaRef ds:uri="http://schemas.microsoft.com/office/2006/metadata/properties"/>
    <ds:schemaRef ds:uri="http://purl.org/dc/dcmitype/"/>
    <ds:schemaRef ds:uri="http://purl.org/dc/terms/"/>
    <ds:schemaRef ds:uri="http://schemas.openxmlformats.org/package/2006/metadata/core-properties"/>
    <ds:schemaRef ds:uri="0233f6f3-874b-4dd1-bf21-4eb724f41ad2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bbb1cdd1-cf5a-48b9-b14b-3d868fa48288"/>
  </ds:schemaRefs>
</ds:datastoreItem>
</file>

<file path=customXml/itemProps2.xml><?xml version="1.0" encoding="utf-8"?>
<ds:datastoreItem xmlns:ds="http://schemas.openxmlformats.org/officeDocument/2006/customXml" ds:itemID="{76E15EC0-1069-4457-B5F9-80FBE1AFD4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33f6f3-874b-4dd1-bf21-4eb724f41ad2"/>
    <ds:schemaRef ds:uri="bbb1cdd1-cf5a-48b9-b14b-3d868fa482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597612-E41C-4A19-867D-992428AB04A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Customer Satisfaction </vt:lpstr>
      <vt:lpstr>OTIF</vt:lpstr>
      <vt:lpstr>Initial Framework Stock</vt:lpstr>
      <vt:lpstr>Framework Stock Level</vt:lpstr>
      <vt:lpstr>Validation</vt:lpstr>
    </vt:vector>
  </TitlesOfParts>
  <Manager/>
  <Company>NHS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GE, Xiaochen (NHS ENGLAND - X24)</dc:creator>
  <cp:keywords/>
  <dc:description/>
  <cp:lastModifiedBy>TIERNEY, Lynne (NHS ENGLAND)</cp:lastModifiedBy>
  <cp:revision/>
  <dcterms:created xsi:type="dcterms:W3CDTF">2024-11-05T17:22:08Z</dcterms:created>
  <dcterms:modified xsi:type="dcterms:W3CDTF">2025-11-14T11:52:49Z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0x0101006917744DF43A2E42A2A33C046558C178</vt:lpwstr>
  </property>
  <property fmtid="{D5CDD505-2E9C-101B-9397-08002B2CF9AE}" pid="3" name="MediaServiceImageTags">
    <vt:lpwstr/>
  </property>
</Properties>
</file>