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c81bc247bfdc8aec/Documents/New Community Centre Project/Building Regs ^0 Tender/Tender Documents 15-8/"/>
    </mc:Choice>
  </mc:AlternateContent>
  <xr:revisionPtr revIDLastSave="0" documentId="8_{C7516E6B-44AE-4EEB-B985-9771335448C6}" xr6:coauthVersionLast="47" xr6:coauthVersionMax="47" xr10:uidLastSave="{00000000-0000-0000-0000-000000000000}"/>
  <bookViews>
    <workbookView xWindow="-108" yWindow="-108" windowWidth="23256" windowHeight="12456" xr2:uid="{00000000-000D-0000-FFFF-FFFF00000000}"/>
  </bookViews>
  <sheets>
    <sheet name="Trade Breakup" sheetId="1" r:id="rId1"/>
    <sheet name="Trade Breakup Showing Markup" sheetId="2" r:id="rId2"/>
    <sheet name="Trade Summary"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3" l="1"/>
  <c r="F920" i="2"/>
  <c r="E920" i="2"/>
  <c r="C920" i="2"/>
  <c r="G920" i="2" s="1"/>
  <c r="F917" i="2"/>
  <c r="E917" i="2"/>
  <c r="C917" i="2"/>
  <c r="F914" i="2"/>
  <c r="E914" i="2"/>
  <c r="C914" i="2"/>
  <c r="F912" i="2"/>
  <c r="E912" i="2"/>
  <c r="C912" i="2"/>
  <c r="F909" i="2"/>
  <c r="E909" i="2"/>
  <c r="C909" i="2"/>
  <c r="F904" i="2"/>
  <c r="E904" i="2"/>
  <c r="C904" i="2"/>
  <c r="F900" i="2"/>
  <c r="E900" i="2"/>
  <c r="C900" i="2"/>
  <c r="G900" i="2" s="1"/>
  <c r="F898" i="2"/>
  <c r="G898" i="2" s="1"/>
  <c r="E898" i="2"/>
  <c r="C898" i="2"/>
  <c r="F897" i="2"/>
  <c r="E897" i="2"/>
  <c r="C897" i="2"/>
  <c r="G897" i="2" s="1"/>
  <c r="F895" i="2"/>
  <c r="G895" i="2" s="1"/>
  <c r="E895" i="2"/>
  <c r="C895" i="2"/>
  <c r="F891" i="2"/>
  <c r="E891" i="2"/>
  <c r="C891" i="2"/>
  <c r="G891" i="2" s="1"/>
  <c r="F888" i="2"/>
  <c r="E888" i="2"/>
  <c r="C888" i="2"/>
  <c r="F884" i="2"/>
  <c r="E884" i="2"/>
  <c r="C884" i="2"/>
  <c r="G884" i="2" s="1"/>
  <c r="F880" i="2"/>
  <c r="E880" i="2"/>
  <c r="C880" i="2"/>
  <c r="G877" i="2"/>
  <c r="F877" i="2"/>
  <c r="E877" i="2"/>
  <c r="C877" i="2"/>
  <c r="F873" i="2"/>
  <c r="G873" i="2" s="1"/>
  <c r="E873" i="2"/>
  <c r="C873" i="2"/>
  <c r="G871" i="2"/>
  <c r="F871" i="2"/>
  <c r="E871" i="2"/>
  <c r="C871" i="2"/>
  <c r="F868" i="2"/>
  <c r="E868" i="2"/>
  <c r="C868" i="2"/>
  <c r="F864" i="2"/>
  <c r="E864" i="2"/>
  <c r="G864" i="2" s="1"/>
  <c r="C864" i="2"/>
  <c r="F862" i="2"/>
  <c r="E862" i="2"/>
  <c r="C862" i="2"/>
  <c r="F861" i="2"/>
  <c r="E861" i="2"/>
  <c r="C861" i="2"/>
  <c r="G861" i="2" s="1"/>
  <c r="F859" i="2"/>
  <c r="E859" i="2"/>
  <c r="C859" i="2"/>
  <c r="F858" i="2"/>
  <c r="E858" i="2"/>
  <c r="C858" i="2"/>
  <c r="G858" i="2" s="1"/>
  <c r="F856" i="2"/>
  <c r="G856" i="2" s="1"/>
  <c r="E856" i="2"/>
  <c r="C856" i="2"/>
  <c r="F855" i="2"/>
  <c r="E855" i="2"/>
  <c r="C855" i="2"/>
  <c r="G855" i="2" s="1"/>
  <c r="F853" i="2"/>
  <c r="G853" i="2" s="1"/>
  <c r="E853" i="2"/>
  <c r="C853" i="2"/>
  <c r="F852" i="2"/>
  <c r="E852" i="2"/>
  <c r="C852" i="2"/>
  <c r="G852" i="2" s="1"/>
  <c r="F848" i="2"/>
  <c r="E848" i="2"/>
  <c r="C848" i="2"/>
  <c r="F845" i="2"/>
  <c r="E845" i="2"/>
  <c r="C845" i="2"/>
  <c r="G845" i="2" s="1"/>
  <c r="F842" i="2"/>
  <c r="E842" i="2"/>
  <c r="C842" i="2"/>
  <c r="G840" i="2"/>
  <c r="F840" i="2"/>
  <c r="E840" i="2"/>
  <c r="C840" i="2"/>
  <c r="F838" i="2"/>
  <c r="G838" i="2" s="1"/>
  <c r="E838" i="2"/>
  <c r="C838" i="2"/>
  <c r="G836" i="2"/>
  <c r="F836" i="2"/>
  <c r="E836" i="2"/>
  <c r="C836" i="2"/>
  <c r="F833" i="2"/>
  <c r="E833" i="2"/>
  <c r="C833" i="2"/>
  <c r="F832" i="2"/>
  <c r="E832" i="2"/>
  <c r="G832" i="2" s="1"/>
  <c r="C832" i="2"/>
  <c r="F831" i="2"/>
  <c r="E831" i="2"/>
  <c r="C831" i="2"/>
  <c r="F829" i="2"/>
  <c r="E829" i="2"/>
  <c r="C829" i="2"/>
  <c r="G829" i="2" s="1"/>
  <c r="F828" i="2"/>
  <c r="E828" i="2"/>
  <c r="C828" i="2"/>
  <c r="F825" i="2"/>
  <c r="E825" i="2"/>
  <c r="C825" i="2"/>
  <c r="G825" i="2" s="1"/>
  <c r="F820" i="2"/>
  <c r="G820" i="2" s="1"/>
  <c r="E820" i="2"/>
  <c r="C820" i="2"/>
  <c r="F817" i="2"/>
  <c r="E817" i="2"/>
  <c r="C817" i="2"/>
  <c r="G817" i="2" s="1"/>
  <c r="F815" i="2"/>
  <c r="G815" i="2" s="1"/>
  <c r="E815" i="2"/>
  <c r="C815" i="2"/>
  <c r="F812" i="2"/>
  <c r="E812" i="2"/>
  <c r="C812" i="2"/>
  <c r="G812" i="2" s="1"/>
  <c r="F809" i="2"/>
  <c r="E809" i="2"/>
  <c r="C809" i="2"/>
  <c r="F805" i="2"/>
  <c r="E805" i="2"/>
  <c r="C805" i="2"/>
  <c r="G805" i="2" s="1"/>
  <c r="F802" i="2"/>
  <c r="E802" i="2"/>
  <c r="C802" i="2"/>
  <c r="G799" i="2"/>
  <c r="F799" i="2"/>
  <c r="E799" i="2"/>
  <c r="C799" i="2"/>
  <c r="F797" i="2"/>
  <c r="G797" i="2" s="1"/>
  <c r="E797" i="2"/>
  <c r="C797" i="2"/>
  <c r="G795" i="2"/>
  <c r="F795" i="2"/>
  <c r="E795" i="2"/>
  <c r="C795" i="2"/>
  <c r="F793" i="2"/>
  <c r="E793" i="2"/>
  <c r="C793" i="2"/>
  <c r="F791" i="2"/>
  <c r="E791" i="2"/>
  <c r="G791" i="2" s="1"/>
  <c r="C791" i="2"/>
  <c r="F788" i="2"/>
  <c r="E788" i="2"/>
  <c r="C788" i="2"/>
  <c r="F786" i="2"/>
  <c r="E786" i="2"/>
  <c r="C786" i="2"/>
  <c r="G786" i="2" s="1"/>
  <c r="F784" i="2"/>
  <c r="E784" i="2"/>
  <c r="C784" i="2"/>
  <c r="F782" i="2"/>
  <c r="E782" i="2"/>
  <c r="C782" i="2"/>
  <c r="G782" i="2" s="1"/>
  <c r="F779" i="2"/>
  <c r="G779" i="2" s="1"/>
  <c r="E779" i="2"/>
  <c r="C779" i="2"/>
  <c r="F775" i="2"/>
  <c r="E775" i="2"/>
  <c r="C775" i="2"/>
  <c r="G775" i="2" s="1"/>
  <c r="F774" i="2"/>
  <c r="G774" i="2" s="1"/>
  <c r="E774" i="2"/>
  <c r="C774" i="2"/>
  <c r="F771" i="2"/>
  <c r="E771" i="2"/>
  <c r="C771" i="2"/>
  <c r="G771" i="2" s="1"/>
  <c r="F769" i="2"/>
  <c r="E769" i="2"/>
  <c r="C769" i="2"/>
  <c r="F766" i="2"/>
  <c r="E766" i="2"/>
  <c r="C766" i="2"/>
  <c r="G766" i="2" s="1"/>
  <c r="F765" i="2"/>
  <c r="E765" i="2"/>
  <c r="C765" i="2"/>
  <c r="G763" i="2"/>
  <c r="F763" i="2"/>
  <c r="E763" i="2"/>
  <c r="C763" i="2"/>
  <c r="F759" i="2"/>
  <c r="G759" i="2" s="1"/>
  <c r="E759" i="2"/>
  <c r="C759" i="2"/>
  <c r="G758" i="2"/>
  <c r="F758" i="2"/>
  <c r="E758" i="2"/>
  <c r="C758" i="2"/>
  <c r="F757" i="2"/>
  <c r="E757" i="2"/>
  <c r="C757" i="2"/>
  <c r="F756" i="2"/>
  <c r="E756" i="2"/>
  <c r="G756" i="2" s="1"/>
  <c r="C756" i="2"/>
  <c r="F755" i="2"/>
  <c r="E755" i="2"/>
  <c r="C755" i="2"/>
  <c r="F754" i="2"/>
  <c r="E754" i="2"/>
  <c r="C754" i="2"/>
  <c r="G754" i="2" s="1"/>
  <c r="F753" i="2"/>
  <c r="E753" i="2"/>
  <c r="C753" i="2"/>
  <c r="F752" i="2"/>
  <c r="E752" i="2"/>
  <c r="C752" i="2"/>
  <c r="G752" i="2" s="1"/>
  <c r="F751" i="2"/>
  <c r="G751" i="2" s="1"/>
  <c r="E751" i="2"/>
  <c r="C751" i="2"/>
  <c r="F750" i="2"/>
  <c r="G750" i="2" s="1"/>
  <c r="E750" i="2"/>
  <c r="C750" i="2"/>
  <c r="F749" i="2"/>
  <c r="G749" i="2" s="1"/>
  <c r="E749" i="2"/>
  <c r="C749" i="2"/>
  <c r="F748" i="2"/>
  <c r="E748" i="2"/>
  <c r="C748" i="2"/>
  <c r="G748" i="2" s="1"/>
  <c r="F747" i="2"/>
  <c r="E747" i="2"/>
  <c r="C747" i="2"/>
  <c r="F746" i="2"/>
  <c r="E746" i="2"/>
  <c r="C746" i="2"/>
  <c r="G746" i="2" s="1"/>
  <c r="F745" i="2"/>
  <c r="E745" i="2"/>
  <c r="C745" i="2"/>
  <c r="G744" i="2"/>
  <c r="F744" i="2"/>
  <c r="E744" i="2"/>
  <c r="C744" i="2"/>
  <c r="F742" i="2"/>
  <c r="G742" i="2" s="1"/>
  <c r="E742" i="2"/>
  <c r="C742" i="2"/>
  <c r="G741" i="2"/>
  <c r="F741" i="2"/>
  <c r="E741" i="2"/>
  <c r="C741" i="2"/>
  <c r="F740" i="2"/>
  <c r="E740" i="2"/>
  <c r="C740" i="2"/>
  <c r="F736" i="2"/>
  <c r="E736" i="2"/>
  <c r="G736" i="2" s="1"/>
  <c r="C736" i="2"/>
  <c r="F734" i="2"/>
  <c r="E734" i="2"/>
  <c r="C734" i="2"/>
  <c r="F731" i="2"/>
  <c r="E731" i="2"/>
  <c r="C731" i="2"/>
  <c r="G731" i="2" s="1"/>
  <c r="F730" i="2"/>
  <c r="E730" i="2"/>
  <c r="C730" i="2"/>
  <c r="F729" i="2"/>
  <c r="E729" i="2"/>
  <c r="C729" i="2"/>
  <c r="G729" i="2" s="1"/>
  <c r="F728" i="2"/>
  <c r="G728" i="2" s="1"/>
  <c r="E728" i="2"/>
  <c r="C728" i="2"/>
  <c r="F727" i="2"/>
  <c r="G727" i="2" s="1"/>
  <c r="E727" i="2"/>
  <c r="C727" i="2"/>
  <c r="F726" i="2"/>
  <c r="G726" i="2" s="1"/>
  <c r="E726" i="2"/>
  <c r="C726" i="2"/>
  <c r="F724" i="2"/>
  <c r="E724" i="2"/>
  <c r="C724" i="2"/>
  <c r="G724" i="2" s="1"/>
  <c r="F723" i="2"/>
  <c r="E723" i="2"/>
  <c r="C723" i="2"/>
  <c r="F722" i="2"/>
  <c r="E722" i="2"/>
  <c r="C722" i="2"/>
  <c r="G722" i="2" s="1"/>
  <c r="F719" i="2"/>
  <c r="E719" i="2"/>
  <c r="C719" i="2"/>
  <c r="G718" i="2"/>
  <c r="F718" i="2"/>
  <c r="E718" i="2"/>
  <c r="C718" i="2"/>
  <c r="F717" i="2"/>
  <c r="G717" i="2" s="1"/>
  <c r="E717" i="2"/>
  <c r="C717" i="2"/>
  <c r="G716" i="2"/>
  <c r="F716" i="2"/>
  <c r="E716" i="2"/>
  <c r="C716" i="2"/>
  <c r="F715" i="2"/>
  <c r="E715" i="2"/>
  <c r="C715" i="2"/>
  <c r="F714" i="2"/>
  <c r="E714" i="2"/>
  <c r="G714" i="2" s="1"/>
  <c r="C714" i="2"/>
  <c r="F712" i="2"/>
  <c r="E712" i="2"/>
  <c r="C712" i="2"/>
  <c r="F711" i="2"/>
  <c r="E711" i="2"/>
  <c r="C711" i="2"/>
  <c r="G711" i="2" s="1"/>
  <c r="F708" i="2"/>
  <c r="E708" i="2"/>
  <c r="C708" i="2"/>
  <c r="F707" i="2"/>
  <c r="E707" i="2"/>
  <c r="C707" i="2"/>
  <c r="G707" i="2" s="1"/>
  <c r="F704" i="2"/>
  <c r="G704" i="2" s="1"/>
  <c r="E704" i="2"/>
  <c r="C704" i="2"/>
  <c r="F703" i="2"/>
  <c r="G703" i="2" s="1"/>
  <c r="E703" i="2"/>
  <c r="C703" i="2"/>
  <c r="F702" i="2"/>
  <c r="G702" i="2" s="1"/>
  <c r="E702" i="2"/>
  <c r="C702" i="2"/>
  <c r="F699" i="2"/>
  <c r="E699" i="2"/>
  <c r="C699" i="2"/>
  <c r="G699" i="2" s="1"/>
  <c r="F697" i="2"/>
  <c r="E697" i="2"/>
  <c r="C697" i="2"/>
  <c r="F696" i="2"/>
  <c r="E696" i="2"/>
  <c r="C696" i="2"/>
  <c r="G696" i="2" s="1"/>
  <c r="F695" i="2"/>
  <c r="E695" i="2"/>
  <c r="C695" i="2"/>
  <c r="G693" i="2"/>
  <c r="F693" i="2"/>
  <c r="E693" i="2"/>
  <c r="C693" i="2"/>
  <c r="F691" i="2"/>
  <c r="G691" i="2" s="1"/>
  <c r="E691" i="2"/>
  <c r="C691" i="2"/>
  <c r="G690" i="2"/>
  <c r="F690" i="2"/>
  <c r="E690" i="2"/>
  <c r="C690" i="2"/>
  <c r="F689" i="2"/>
  <c r="E689" i="2"/>
  <c r="C689" i="2"/>
  <c r="F688" i="2"/>
  <c r="E688" i="2"/>
  <c r="G688" i="2" s="1"/>
  <c r="C688" i="2"/>
  <c r="F687" i="2"/>
  <c r="E687" i="2"/>
  <c r="C687" i="2"/>
  <c r="F686" i="2"/>
  <c r="E686" i="2"/>
  <c r="C686" i="2"/>
  <c r="G686" i="2" s="1"/>
  <c r="F680" i="2"/>
  <c r="E680" i="2"/>
  <c r="C680" i="2"/>
  <c r="F679" i="2"/>
  <c r="E679" i="2"/>
  <c r="C679" i="2"/>
  <c r="G679" i="2" s="1"/>
  <c r="F678" i="2"/>
  <c r="G678" i="2" s="1"/>
  <c r="E678" i="2"/>
  <c r="C678" i="2"/>
  <c r="F669" i="2"/>
  <c r="G669" i="2" s="1"/>
  <c r="E669" i="2"/>
  <c r="C669" i="2"/>
  <c r="F668" i="2"/>
  <c r="G668" i="2" s="1"/>
  <c r="E668" i="2"/>
  <c r="C668" i="2"/>
  <c r="F667" i="2"/>
  <c r="E667" i="2"/>
  <c r="C667" i="2"/>
  <c r="G667" i="2" s="1"/>
  <c r="F666" i="2"/>
  <c r="E666" i="2"/>
  <c r="C666" i="2"/>
  <c r="F665" i="2"/>
  <c r="E665" i="2"/>
  <c r="C665" i="2"/>
  <c r="G665" i="2" s="1"/>
  <c r="F664" i="2"/>
  <c r="E664" i="2"/>
  <c r="C664" i="2"/>
  <c r="G663" i="2"/>
  <c r="F663" i="2"/>
  <c r="E663" i="2"/>
  <c r="C663" i="2"/>
  <c r="F662" i="2"/>
  <c r="G662" i="2" s="1"/>
  <c r="E662" i="2"/>
  <c r="C662" i="2"/>
  <c r="G661" i="2"/>
  <c r="F661" i="2"/>
  <c r="E661" i="2"/>
  <c r="C661" i="2"/>
  <c r="F660" i="2"/>
  <c r="E660" i="2"/>
  <c r="C660" i="2"/>
  <c r="F659" i="2"/>
  <c r="E659" i="2"/>
  <c r="G659" i="2" s="1"/>
  <c r="C659" i="2"/>
  <c r="F658" i="2"/>
  <c r="E658" i="2"/>
  <c r="C658" i="2"/>
  <c r="F657" i="2"/>
  <c r="E657" i="2"/>
  <c r="C657" i="2"/>
  <c r="G657" i="2" s="1"/>
  <c r="F656" i="2"/>
  <c r="E656" i="2"/>
  <c r="C656" i="2"/>
  <c r="F655" i="2"/>
  <c r="E655" i="2"/>
  <c r="C655" i="2"/>
  <c r="G655" i="2" s="1"/>
  <c r="F654" i="2"/>
  <c r="G654" i="2" s="1"/>
  <c r="E654" i="2"/>
  <c r="C654" i="2"/>
  <c r="F653" i="2"/>
  <c r="G653" i="2" s="1"/>
  <c r="E653" i="2"/>
  <c r="C653" i="2"/>
  <c r="F652" i="2"/>
  <c r="G652" i="2" s="1"/>
  <c r="E652" i="2"/>
  <c r="C652" i="2"/>
  <c r="F651" i="2"/>
  <c r="E651" i="2"/>
  <c r="C651" i="2"/>
  <c r="G651" i="2" s="1"/>
  <c r="F650" i="2"/>
  <c r="E650" i="2"/>
  <c r="C650" i="2"/>
  <c r="F649" i="2"/>
  <c r="E649" i="2"/>
  <c r="C649" i="2"/>
  <c r="G649" i="2" s="1"/>
  <c r="F642" i="2"/>
  <c r="E642" i="2"/>
  <c r="C642" i="2"/>
  <c r="G641" i="2"/>
  <c r="F641" i="2"/>
  <c r="E641" i="2"/>
  <c r="C641" i="2"/>
  <c r="F640" i="2"/>
  <c r="G640" i="2" s="1"/>
  <c r="E640" i="2"/>
  <c r="C640" i="2"/>
  <c r="G639" i="2"/>
  <c r="F639" i="2"/>
  <c r="E639" i="2"/>
  <c r="C639" i="2"/>
  <c r="F630" i="2"/>
  <c r="E630" i="2"/>
  <c r="C630" i="2"/>
  <c r="F629" i="2"/>
  <c r="E629" i="2"/>
  <c r="G629" i="2" s="1"/>
  <c r="C629" i="2"/>
  <c r="F628" i="2"/>
  <c r="E628" i="2"/>
  <c r="C628" i="2"/>
  <c r="F627" i="2"/>
  <c r="E627" i="2"/>
  <c r="C627" i="2"/>
  <c r="G627" i="2" s="1"/>
  <c r="F626" i="2"/>
  <c r="E626" i="2"/>
  <c r="C626" i="2"/>
  <c r="F624" i="2"/>
  <c r="E624" i="2"/>
  <c r="C624" i="2"/>
  <c r="G624" i="2" s="1"/>
  <c r="F623" i="2"/>
  <c r="G623" i="2" s="1"/>
  <c r="E623" i="2"/>
  <c r="C623" i="2"/>
  <c r="F622" i="2"/>
  <c r="G622" i="2" s="1"/>
  <c r="E622" i="2"/>
  <c r="C622" i="2"/>
  <c r="F621" i="2"/>
  <c r="G621" i="2" s="1"/>
  <c r="E621" i="2"/>
  <c r="C621" i="2"/>
  <c r="F620" i="2"/>
  <c r="E620" i="2"/>
  <c r="C620" i="2"/>
  <c r="G620" i="2" s="1"/>
  <c r="F619" i="2"/>
  <c r="E619" i="2"/>
  <c r="C619" i="2"/>
  <c r="F617" i="2"/>
  <c r="E617" i="2"/>
  <c r="C617" i="2"/>
  <c r="G617" i="2" s="1"/>
  <c r="F616" i="2"/>
  <c r="E616" i="2"/>
  <c r="C616" i="2"/>
  <c r="G615" i="2"/>
  <c r="F615" i="2"/>
  <c r="E615" i="2"/>
  <c r="C615" i="2"/>
  <c r="F614" i="2"/>
  <c r="G614" i="2" s="1"/>
  <c r="E614" i="2"/>
  <c r="C614" i="2"/>
  <c r="G613" i="2"/>
  <c r="F613" i="2"/>
  <c r="E613" i="2"/>
  <c r="C613" i="2"/>
  <c r="F612" i="2"/>
  <c r="E612" i="2"/>
  <c r="C612" i="2"/>
  <c r="F611" i="2"/>
  <c r="E611" i="2"/>
  <c r="G611" i="2" s="1"/>
  <c r="C611" i="2"/>
  <c r="F605" i="2"/>
  <c r="E605" i="2"/>
  <c r="C605" i="2"/>
  <c r="F603" i="2"/>
  <c r="E603" i="2"/>
  <c r="C603" i="2"/>
  <c r="G603" i="2" s="1"/>
  <c r="F600" i="2"/>
  <c r="E600" i="2"/>
  <c r="C600" i="2"/>
  <c r="F597" i="2"/>
  <c r="E597" i="2"/>
  <c r="C597" i="2"/>
  <c r="G597" i="2" s="1"/>
  <c r="F595" i="2"/>
  <c r="G595" i="2" s="1"/>
  <c r="E595" i="2"/>
  <c r="C595" i="2"/>
  <c r="F593" i="2"/>
  <c r="G593" i="2" s="1"/>
  <c r="E593" i="2"/>
  <c r="C593" i="2"/>
  <c r="F591" i="2"/>
  <c r="G591" i="2" s="1"/>
  <c r="E591" i="2"/>
  <c r="C591" i="2"/>
  <c r="F588" i="2"/>
  <c r="E588" i="2"/>
  <c r="C588" i="2"/>
  <c r="G588" i="2" s="1"/>
  <c r="F586" i="2"/>
  <c r="E586" i="2"/>
  <c r="C586" i="2"/>
  <c r="F584" i="2"/>
  <c r="E584" i="2"/>
  <c r="C584" i="2"/>
  <c r="G584" i="2" s="1"/>
  <c r="F583" i="2"/>
  <c r="E583" i="2"/>
  <c r="C583" i="2"/>
  <c r="G581" i="2"/>
  <c r="F581" i="2"/>
  <c r="E581" i="2"/>
  <c r="C581" i="2"/>
  <c r="F580" i="2"/>
  <c r="G580" i="2" s="1"/>
  <c r="E580" i="2"/>
  <c r="C580" i="2"/>
  <c r="G578" i="2"/>
  <c r="F578" i="2"/>
  <c r="E578" i="2"/>
  <c r="C578" i="2"/>
  <c r="F575" i="2"/>
  <c r="E575" i="2"/>
  <c r="C575" i="2"/>
  <c r="F573" i="2"/>
  <c r="E573" i="2"/>
  <c r="C573" i="2"/>
  <c r="G573" i="2" s="1"/>
  <c r="F572" i="2"/>
  <c r="E572" i="2"/>
  <c r="C572" i="2"/>
  <c r="F571" i="2"/>
  <c r="E571" i="2"/>
  <c r="C571" i="2"/>
  <c r="G571" i="2" s="1"/>
  <c r="F569" i="2"/>
  <c r="E569" i="2"/>
  <c r="C569" i="2"/>
  <c r="F568" i="2"/>
  <c r="E568" i="2"/>
  <c r="C568" i="2"/>
  <c r="G568" i="2" s="1"/>
  <c r="F562" i="2"/>
  <c r="G562" i="2" s="1"/>
  <c r="E562" i="2"/>
  <c r="C562" i="2"/>
  <c r="F561" i="2"/>
  <c r="G561" i="2" s="1"/>
  <c r="E561" i="2"/>
  <c r="C561" i="2"/>
  <c r="F556" i="2"/>
  <c r="G556" i="2" s="1"/>
  <c r="E556" i="2"/>
  <c r="C556" i="2"/>
  <c r="F553" i="2"/>
  <c r="E553" i="2"/>
  <c r="C553" i="2"/>
  <c r="G553" i="2" s="1"/>
  <c r="F552" i="2"/>
  <c r="E552" i="2"/>
  <c r="C552" i="2"/>
  <c r="F548" i="2"/>
  <c r="E548" i="2"/>
  <c r="C548" i="2"/>
  <c r="G548" i="2" s="1"/>
  <c r="F547" i="2"/>
  <c r="E547" i="2"/>
  <c r="C547" i="2"/>
  <c r="G546" i="2"/>
  <c r="F546" i="2"/>
  <c r="E546" i="2"/>
  <c r="C546" i="2"/>
  <c r="F541" i="2"/>
  <c r="G541" i="2" s="1"/>
  <c r="E541" i="2"/>
  <c r="C541" i="2"/>
  <c r="G537" i="2"/>
  <c r="F537" i="2"/>
  <c r="E537" i="2"/>
  <c r="C537" i="2"/>
  <c r="F533" i="2"/>
  <c r="E533" i="2"/>
  <c r="C533" i="2"/>
  <c r="F530" i="2"/>
  <c r="E530" i="2"/>
  <c r="C530" i="2"/>
  <c r="G530" i="2" s="1"/>
  <c r="F526" i="2"/>
  <c r="E526" i="2"/>
  <c r="C526" i="2"/>
  <c r="F523" i="2"/>
  <c r="E523" i="2"/>
  <c r="C523" i="2"/>
  <c r="G523" i="2" s="1"/>
  <c r="F522" i="2"/>
  <c r="E522" i="2"/>
  <c r="C522" i="2"/>
  <c r="F519" i="2"/>
  <c r="E519" i="2"/>
  <c r="C519" i="2"/>
  <c r="G519" i="2" s="1"/>
  <c r="F516" i="2"/>
  <c r="G516" i="2" s="1"/>
  <c r="E516" i="2"/>
  <c r="C516" i="2"/>
  <c r="F511" i="2"/>
  <c r="G511" i="2" s="1"/>
  <c r="E511" i="2"/>
  <c r="C511" i="2"/>
  <c r="F507" i="2"/>
  <c r="G507" i="2" s="1"/>
  <c r="E507" i="2"/>
  <c r="C507" i="2"/>
  <c r="F504" i="2"/>
  <c r="E504" i="2"/>
  <c r="C504" i="2"/>
  <c r="G504" i="2" s="1"/>
  <c r="F500" i="2"/>
  <c r="E500" i="2"/>
  <c r="C500" i="2"/>
  <c r="F497" i="2"/>
  <c r="E497" i="2"/>
  <c r="C497" i="2"/>
  <c r="G497" i="2" s="1"/>
  <c r="F494" i="2"/>
  <c r="E494" i="2"/>
  <c r="C494" i="2"/>
  <c r="G491" i="2"/>
  <c r="F491" i="2"/>
  <c r="E491" i="2"/>
  <c r="C491" i="2"/>
  <c r="F488" i="2"/>
  <c r="G488" i="2" s="1"/>
  <c r="E488" i="2"/>
  <c r="C488" i="2"/>
  <c r="G485" i="2"/>
  <c r="F485" i="2"/>
  <c r="E485" i="2"/>
  <c r="C485" i="2"/>
  <c r="F482" i="2"/>
  <c r="E482" i="2"/>
  <c r="C482" i="2"/>
  <c r="F480" i="2"/>
  <c r="E480" i="2"/>
  <c r="C480" i="2"/>
  <c r="G480" i="2" s="1"/>
  <c r="F476" i="2"/>
  <c r="E476" i="2"/>
  <c r="C476" i="2"/>
  <c r="F472" i="2"/>
  <c r="E472" i="2"/>
  <c r="C472" i="2"/>
  <c r="G472" i="2" s="1"/>
  <c r="F470" i="2"/>
  <c r="E470" i="2"/>
  <c r="C470" i="2"/>
  <c r="F467" i="2"/>
  <c r="E467" i="2"/>
  <c r="C467" i="2"/>
  <c r="G467" i="2" s="1"/>
  <c r="F463" i="2"/>
  <c r="G463" i="2" s="1"/>
  <c r="E463" i="2"/>
  <c r="C463" i="2"/>
  <c r="F462" i="2"/>
  <c r="G462" i="2" s="1"/>
  <c r="E462" i="2"/>
  <c r="C462" i="2"/>
  <c r="F457" i="2"/>
  <c r="G457" i="2" s="1"/>
  <c r="E457" i="2"/>
  <c r="C457" i="2"/>
  <c r="F454" i="2"/>
  <c r="E454" i="2"/>
  <c r="C454" i="2"/>
  <c r="G454" i="2" s="1"/>
  <c r="F450" i="2"/>
  <c r="E450" i="2"/>
  <c r="C450" i="2"/>
  <c r="F447" i="2"/>
  <c r="E447" i="2"/>
  <c r="C447" i="2"/>
  <c r="G447" i="2" s="1"/>
  <c r="F446" i="2"/>
  <c r="E446" i="2"/>
  <c r="C446" i="2"/>
  <c r="G445" i="2"/>
  <c r="F445" i="2"/>
  <c r="E445" i="2"/>
  <c r="C445" i="2"/>
  <c r="F441" i="2"/>
  <c r="G441" i="2" s="1"/>
  <c r="E441" i="2"/>
  <c r="C441" i="2"/>
  <c r="G438" i="2"/>
  <c r="F438" i="2"/>
  <c r="E438" i="2"/>
  <c r="C438" i="2"/>
  <c r="F437" i="2"/>
  <c r="E437" i="2"/>
  <c r="C437" i="2"/>
  <c r="F433" i="2"/>
  <c r="E433" i="2"/>
  <c r="C433" i="2"/>
  <c r="G433" i="2" s="1"/>
  <c r="F429" i="2"/>
  <c r="E429" i="2"/>
  <c r="C429" i="2"/>
  <c r="F427" i="2"/>
  <c r="E427" i="2"/>
  <c r="C427" i="2"/>
  <c r="G427" i="2" s="1"/>
  <c r="F426" i="2"/>
  <c r="E426" i="2"/>
  <c r="C426" i="2"/>
  <c r="F425" i="2"/>
  <c r="E425" i="2"/>
  <c r="C425" i="2"/>
  <c r="G425" i="2" s="1"/>
  <c r="F422" i="2"/>
  <c r="G422" i="2" s="1"/>
  <c r="E422" i="2"/>
  <c r="C422" i="2"/>
  <c r="F421" i="2"/>
  <c r="E421" i="2"/>
  <c r="G421" i="2" s="1"/>
  <c r="C421" i="2"/>
  <c r="F420" i="2"/>
  <c r="G420" i="2" s="1"/>
  <c r="E420" i="2"/>
  <c r="C420" i="2"/>
  <c r="F419" i="2"/>
  <c r="E419" i="2"/>
  <c r="C419" i="2"/>
  <c r="G419" i="2" s="1"/>
  <c r="F414" i="2"/>
  <c r="E414" i="2"/>
  <c r="C414" i="2"/>
  <c r="F409" i="2"/>
  <c r="E409" i="2"/>
  <c r="C409" i="2"/>
  <c r="G409" i="2" s="1"/>
  <c r="F406" i="2"/>
  <c r="E406" i="2"/>
  <c r="C406" i="2"/>
  <c r="G401" i="2"/>
  <c r="F401" i="2"/>
  <c r="E401" i="2"/>
  <c r="C401" i="2"/>
  <c r="F400" i="2"/>
  <c r="G400" i="2" s="1"/>
  <c r="E400" i="2"/>
  <c r="C400" i="2"/>
  <c r="G397" i="2"/>
  <c r="F397" i="2"/>
  <c r="E397" i="2"/>
  <c r="C397" i="2"/>
  <c r="F396" i="2"/>
  <c r="E396" i="2"/>
  <c r="C396" i="2"/>
  <c r="F393" i="2"/>
  <c r="E393" i="2"/>
  <c r="G393" i="2" s="1"/>
  <c r="C393" i="2"/>
  <c r="F391" i="2"/>
  <c r="E391" i="2"/>
  <c r="C391" i="2"/>
  <c r="F387" i="2"/>
  <c r="E387" i="2"/>
  <c r="C387" i="2"/>
  <c r="G387" i="2" s="1"/>
  <c r="F386" i="2"/>
  <c r="E386" i="2"/>
  <c r="C386" i="2"/>
  <c r="F383" i="2"/>
  <c r="E383" i="2"/>
  <c r="C383" i="2"/>
  <c r="G383" i="2" s="1"/>
  <c r="F382" i="2"/>
  <c r="G382" i="2" s="1"/>
  <c r="E382" i="2"/>
  <c r="C382" i="2"/>
  <c r="F381" i="2"/>
  <c r="E381" i="2"/>
  <c r="G381" i="2" s="1"/>
  <c r="C381" i="2"/>
  <c r="F378" i="2"/>
  <c r="G378" i="2" s="1"/>
  <c r="E378" i="2"/>
  <c r="C378" i="2"/>
  <c r="F375" i="2"/>
  <c r="E375" i="2"/>
  <c r="C375" i="2"/>
  <c r="G375" i="2" s="1"/>
  <c r="F372" i="2"/>
  <c r="E372" i="2"/>
  <c r="C372" i="2"/>
  <c r="F371" i="2"/>
  <c r="E371" i="2"/>
  <c r="C371" i="2"/>
  <c r="G371" i="2" s="1"/>
  <c r="F370" i="2"/>
  <c r="E370" i="2"/>
  <c r="C370" i="2"/>
  <c r="G369" i="2"/>
  <c r="F369" i="2"/>
  <c r="E369" i="2"/>
  <c r="C369" i="2"/>
  <c r="F368" i="2"/>
  <c r="G368" i="2" s="1"/>
  <c r="E368" i="2"/>
  <c r="C368" i="2"/>
  <c r="G367" i="2"/>
  <c r="F367" i="2"/>
  <c r="E367" i="2"/>
  <c r="C367" i="2"/>
  <c r="F366" i="2"/>
  <c r="E366" i="2"/>
  <c r="C366" i="2"/>
  <c r="F361" i="2"/>
  <c r="E361" i="2"/>
  <c r="C361" i="2"/>
  <c r="G361" i="2" s="1"/>
  <c r="F359" i="2"/>
  <c r="E359" i="2"/>
  <c r="C359" i="2"/>
  <c r="F358" i="2"/>
  <c r="E358" i="2"/>
  <c r="C358" i="2"/>
  <c r="G358" i="2" s="1"/>
  <c r="F356" i="2"/>
  <c r="E356" i="2"/>
  <c r="C356" i="2"/>
  <c r="F355" i="2"/>
  <c r="E355" i="2"/>
  <c r="C355" i="2"/>
  <c r="G355" i="2" s="1"/>
  <c r="F353" i="2"/>
  <c r="G353" i="2" s="1"/>
  <c r="E353" i="2"/>
  <c r="C353" i="2"/>
  <c r="F352" i="2"/>
  <c r="E352" i="2"/>
  <c r="G352" i="2" s="1"/>
  <c r="C352" i="2"/>
  <c r="F351" i="2"/>
  <c r="G351" i="2" s="1"/>
  <c r="E351" i="2"/>
  <c r="C351" i="2"/>
  <c r="F348" i="2"/>
  <c r="E348" i="2"/>
  <c r="C348" i="2"/>
  <c r="G348" i="2" s="1"/>
  <c r="F345" i="2"/>
  <c r="E345" i="2"/>
  <c r="C345" i="2"/>
  <c r="F342" i="2"/>
  <c r="E342" i="2"/>
  <c r="C342" i="2"/>
  <c r="G342" i="2" s="1"/>
  <c r="F339" i="2"/>
  <c r="E339" i="2"/>
  <c r="C339" i="2"/>
  <c r="G338" i="2"/>
  <c r="F338" i="2"/>
  <c r="E338" i="2"/>
  <c r="C338" i="2"/>
  <c r="F334" i="2"/>
  <c r="G334" i="2" s="1"/>
  <c r="E334" i="2"/>
  <c r="C334" i="2"/>
  <c r="G332" i="2"/>
  <c r="F332" i="2"/>
  <c r="E332" i="2"/>
  <c r="C332" i="2"/>
  <c r="F331" i="2"/>
  <c r="E331" i="2"/>
  <c r="C331" i="2"/>
  <c r="F330" i="2"/>
  <c r="E330" i="2"/>
  <c r="C330" i="2"/>
  <c r="G330" i="2" s="1"/>
  <c r="F329" i="2"/>
  <c r="E329" i="2"/>
  <c r="C329" i="2"/>
  <c r="F326" i="2"/>
  <c r="E326" i="2"/>
  <c r="C326" i="2"/>
  <c r="G326" i="2" s="1"/>
  <c r="F325" i="2"/>
  <c r="E325" i="2"/>
  <c r="C325" i="2"/>
  <c r="F320" i="2"/>
  <c r="E320" i="2"/>
  <c r="C320" i="2"/>
  <c r="G320" i="2" s="1"/>
  <c r="F316" i="2"/>
  <c r="G316" i="2" s="1"/>
  <c r="E316" i="2"/>
  <c r="C316" i="2"/>
  <c r="F313" i="2"/>
  <c r="E313" i="2"/>
  <c r="G313" i="2" s="1"/>
  <c r="C313" i="2"/>
  <c r="F309" i="2"/>
  <c r="G309" i="2" s="1"/>
  <c r="E309" i="2"/>
  <c r="C309" i="2"/>
  <c r="F307" i="2"/>
  <c r="E307" i="2"/>
  <c r="C307" i="2"/>
  <c r="G307" i="2" s="1"/>
  <c r="F305" i="2"/>
  <c r="E305" i="2"/>
  <c r="C305" i="2"/>
  <c r="F304" i="2"/>
  <c r="E304" i="2"/>
  <c r="C304" i="2"/>
  <c r="G304" i="2" s="1"/>
  <c r="F303" i="2"/>
  <c r="E303" i="2"/>
  <c r="C303" i="2"/>
  <c r="G302" i="2"/>
  <c r="F302" i="2"/>
  <c r="E302" i="2"/>
  <c r="C302" i="2"/>
  <c r="F298" i="2"/>
  <c r="G298" i="2" s="1"/>
  <c r="E298" i="2"/>
  <c r="C298" i="2"/>
  <c r="G296" i="2"/>
  <c r="F296" i="2"/>
  <c r="E296" i="2"/>
  <c r="C296" i="2"/>
  <c r="F294" i="2"/>
  <c r="E294" i="2"/>
  <c r="C294" i="2"/>
  <c r="F293" i="2"/>
  <c r="E293" i="2"/>
  <c r="C293" i="2"/>
  <c r="G293" i="2" s="1"/>
  <c r="F292" i="2"/>
  <c r="E292" i="2"/>
  <c r="C292" i="2"/>
  <c r="F291" i="2"/>
  <c r="E291" i="2"/>
  <c r="C291" i="2"/>
  <c r="G291" i="2" s="1"/>
  <c r="F290" i="2"/>
  <c r="E290" i="2"/>
  <c r="C290" i="2"/>
  <c r="F289" i="2"/>
  <c r="E289" i="2"/>
  <c r="C289" i="2"/>
  <c r="G289" i="2" s="1"/>
  <c r="F286" i="2"/>
  <c r="G286" i="2" s="1"/>
  <c r="E286" i="2"/>
  <c r="C286" i="2"/>
  <c r="F285" i="2"/>
  <c r="E285" i="2"/>
  <c r="G285" i="2" s="1"/>
  <c r="C285" i="2"/>
  <c r="F280" i="2"/>
  <c r="G280" i="2" s="1"/>
  <c r="E280" i="2"/>
  <c r="C280" i="2"/>
  <c r="F279" i="2"/>
  <c r="E279" i="2"/>
  <c r="C279" i="2"/>
  <c r="G279" i="2" s="1"/>
  <c r="F276" i="2"/>
  <c r="E276" i="2"/>
  <c r="C276" i="2"/>
  <c r="F272" i="2"/>
  <c r="E272" i="2"/>
  <c r="C272" i="2"/>
  <c r="G272" i="2" s="1"/>
  <c r="F270" i="2"/>
  <c r="E270" i="2"/>
  <c r="C270" i="2"/>
  <c r="G268" i="2"/>
  <c r="F268" i="2"/>
  <c r="E268" i="2"/>
  <c r="C268" i="2"/>
  <c r="F266" i="2"/>
  <c r="G266" i="2" s="1"/>
  <c r="E266" i="2"/>
  <c r="C266" i="2"/>
  <c r="G264" i="2"/>
  <c r="F264" i="2"/>
  <c r="E264" i="2"/>
  <c r="C264" i="2"/>
  <c r="F262" i="2"/>
  <c r="E262" i="2"/>
  <c r="C262" i="2"/>
  <c r="F261" i="2"/>
  <c r="E261" i="2"/>
  <c r="G261" i="2" s="1"/>
  <c r="C261" i="2"/>
  <c r="F257" i="2"/>
  <c r="E257" i="2"/>
  <c r="C257" i="2"/>
  <c r="F255" i="2"/>
  <c r="E255" i="2"/>
  <c r="C255" i="2"/>
  <c r="G255" i="2" s="1"/>
  <c r="F254" i="2"/>
  <c r="E254" i="2"/>
  <c r="C254" i="2"/>
  <c r="F253" i="2"/>
  <c r="E253" i="2"/>
  <c r="C253" i="2"/>
  <c r="G253" i="2" s="1"/>
  <c r="F252" i="2"/>
  <c r="G252" i="2" s="1"/>
  <c r="E252" i="2"/>
  <c r="C252" i="2"/>
  <c r="F251" i="2"/>
  <c r="E251" i="2"/>
  <c r="G251" i="2" s="1"/>
  <c r="C251" i="2"/>
  <c r="F248" i="2"/>
  <c r="G248" i="2" s="1"/>
  <c r="E248" i="2"/>
  <c r="C248" i="2"/>
  <c r="F245" i="2"/>
  <c r="E245" i="2"/>
  <c r="C245" i="2"/>
  <c r="G245" i="2" s="1"/>
  <c r="F242" i="2"/>
  <c r="E242" i="2"/>
  <c r="C242" i="2"/>
  <c r="F239" i="2"/>
  <c r="E239" i="2"/>
  <c r="C239" i="2"/>
  <c r="G239" i="2" s="1"/>
  <c r="F236" i="2"/>
  <c r="E236" i="2"/>
  <c r="C236" i="2"/>
  <c r="G235" i="2"/>
  <c r="F235" i="2"/>
  <c r="E235" i="2"/>
  <c r="C235" i="2"/>
  <c r="F232" i="2"/>
  <c r="G232" i="2" s="1"/>
  <c r="E232" i="2"/>
  <c r="C232" i="2"/>
  <c r="G229" i="2"/>
  <c r="F229" i="2"/>
  <c r="E229" i="2"/>
  <c r="C229" i="2"/>
  <c r="F225" i="2"/>
  <c r="E225" i="2"/>
  <c r="C225" i="2"/>
  <c r="F224" i="2"/>
  <c r="E224" i="2"/>
  <c r="C224" i="2"/>
  <c r="G224" i="2" s="1"/>
  <c r="F221" i="2"/>
  <c r="E221" i="2"/>
  <c r="C221" i="2"/>
  <c r="F219" i="2"/>
  <c r="E219" i="2"/>
  <c r="C219" i="2"/>
  <c r="G219" i="2" s="1"/>
  <c r="F216" i="2"/>
  <c r="E216" i="2"/>
  <c r="C216" i="2"/>
  <c r="F215" i="2"/>
  <c r="E215" i="2"/>
  <c r="C215" i="2"/>
  <c r="G215" i="2" s="1"/>
  <c r="F210" i="2"/>
  <c r="G210" i="2" s="1"/>
  <c r="E210" i="2"/>
  <c r="C210" i="2"/>
  <c r="F209" i="2"/>
  <c r="E209" i="2"/>
  <c r="G209" i="2" s="1"/>
  <c r="C209" i="2"/>
  <c r="F208" i="2"/>
  <c r="G208" i="2" s="1"/>
  <c r="E208" i="2"/>
  <c r="C208" i="2"/>
  <c r="F206" i="2"/>
  <c r="E206" i="2"/>
  <c r="C206" i="2"/>
  <c r="G206" i="2" s="1"/>
  <c r="F203" i="2"/>
  <c r="E203" i="2"/>
  <c r="C203" i="2"/>
  <c r="F202" i="2"/>
  <c r="E202" i="2"/>
  <c r="C202" i="2"/>
  <c r="G202" i="2" s="1"/>
  <c r="F200" i="2"/>
  <c r="E200" i="2"/>
  <c r="C200" i="2"/>
  <c r="G196" i="2"/>
  <c r="F196" i="2"/>
  <c r="E196" i="2"/>
  <c r="C196" i="2"/>
  <c r="F193" i="2"/>
  <c r="G193" i="2" s="1"/>
  <c r="E193" i="2"/>
  <c r="C193" i="2"/>
  <c r="G190" i="2"/>
  <c r="F190" i="2"/>
  <c r="E190" i="2"/>
  <c r="C190" i="2"/>
  <c r="F189" i="2"/>
  <c r="E189" i="2"/>
  <c r="C189" i="2"/>
  <c r="F188" i="2"/>
  <c r="E188" i="2"/>
  <c r="C188" i="2"/>
  <c r="G188" i="2" s="1"/>
  <c r="F187" i="2"/>
  <c r="E187" i="2"/>
  <c r="C187" i="2"/>
  <c r="F185" i="2"/>
  <c r="E185" i="2"/>
  <c r="C185" i="2"/>
  <c r="G185" i="2" s="1"/>
  <c r="F184" i="2"/>
  <c r="E184" i="2"/>
  <c r="C184" i="2"/>
  <c r="F180" i="2"/>
  <c r="E180" i="2"/>
  <c r="C180" i="2"/>
  <c r="G180" i="2" s="1"/>
  <c r="F176" i="2"/>
  <c r="G176" i="2" s="1"/>
  <c r="E176" i="2"/>
  <c r="C176" i="2"/>
  <c r="F173" i="2"/>
  <c r="E173" i="2"/>
  <c r="G173" i="2" s="1"/>
  <c r="C173" i="2"/>
  <c r="F170" i="2"/>
  <c r="G170" i="2" s="1"/>
  <c r="E170" i="2"/>
  <c r="C170" i="2"/>
  <c r="F166" i="2"/>
  <c r="E166" i="2"/>
  <c r="C166" i="2"/>
  <c r="G166" i="2" s="1"/>
  <c r="F164" i="2"/>
  <c r="E164" i="2"/>
  <c r="C164" i="2"/>
  <c r="F162" i="2"/>
  <c r="E162" i="2"/>
  <c r="C162" i="2"/>
  <c r="G162" i="2" s="1"/>
  <c r="F160" i="2"/>
  <c r="E160" i="2"/>
  <c r="C160" i="2"/>
  <c r="G158" i="2"/>
  <c r="F158" i="2"/>
  <c r="E158" i="2"/>
  <c r="C158" i="2"/>
  <c r="F157" i="2"/>
  <c r="G157" i="2" s="1"/>
  <c r="E157" i="2"/>
  <c r="C157" i="2"/>
  <c r="G156" i="2"/>
  <c r="F156" i="2"/>
  <c r="E156" i="2"/>
  <c r="C156" i="2"/>
  <c r="F152" i="2"/>
  <c r="E152" i="2"/>
  <c r="C152" i="2"/>
  <c r="F150" i="2"/>
  <c r="E150" i="2"/>
  <c r="G150" i="2" s="1"/>
  <c r="C150" i="2"/>
  <c r="F147" i="2"/>
  <c r="E147" i="2"/>
  <c r="C147" i="2"/>
  <c r="F145" i="2"/>
  <c r="E145" i="2"/>
  <c r="C145" i="2"/>
  <c r="G145" i="2" s="1"/>
  <c r="F142" i="2"/>
  <c r="E142" i="2"/>
  <c r="C142" i="2"/>
  <c r="F139" i="2"/>
  <c r="E139" i="2"/>
  <c r="C139" i="2"/>
  <c r="G139" i="2" s="1"/>
  <c r="F138" i="2"/>
  <c r="G138" i="2" s="1"/>
  <c r="E138" i="2"/>
  <c r="C138" i="2"/>
  <c r="F137" i="2"/>
  <c r="E137" i="2"/>
  <c r="G137" i="2" s="1"/>
  <c r="C137" i="2"/>
  <c r="F136" i="2"/>
  <c r="G136" i="2" s="1"/>
  <c r="E136" i="2"/>
  <c r="C136" i="2"/>
  <c r="F135" i="2"/>
  <c r="E135" i="2"/>
  <c r="C135" i="2"/>
  <c r="G135" i="2" s="1"/>
  <c r="F134" i="2"/>
  <c r="E134" i="2"/>
  <c r="C134" i="2"/>
  <c r="F133" i="2"/>
  <c r="E133" i="2"/>
  <c r="C133" i="2"/>
  <c r="G133" i="2" s="1"/>
  <c r="F132" i="2"/>
  <c r="E132" i="2"/>
  <c r="C132" i="2"/>
  <c r="G130" i="2"/>
  <c r="F130" i="2"/>
  <c r="E130" i="2"/>
  <c r="C130" i="2"/>
  <c r="F129" i="2"/>
  <c r="G129" i="2" s="1"/>
  <c r="E129" i="2"/>
  <c r="C129" i="2"/>
  <c r="G128" i="2"/>
  <c r="F128" i="2"/>
  <c r="E128" i="2"/>
  <c r="C128" i="2"/>
  <c r="F125" i="2"/>
  <c r="E125" i="2"/>
  <c r="C125" i="2"/>
  <c r="F124" i="2"/>
  <c r="E124" i="2"/>
  <c r="G124" i="2" s="1"/>
  <c r="C124" i="2"/>
  <c r="F123" i="2"/>
  <c r="E123" i="2"/>
  <c r="C123" i="2"/>
  <c r="F119" i="2"/>
  <c r="E119" i="2"/>
  <c r="C119" i="2"/>
  <c r="G119" i="2" s="1"/>
  <c r="F112" i="2"/>
  <c r="E112" i="2"/>
  <c r="C112" i="2"/>
  <c r="F108" i="2"/>
  <c r="E108" i="2"/>
  <c r="C108" i="2"/>
  <c r="G108" i="2" s="1"/>
  <c r="F104" i="2"/>
  <c r="G104" i="2" s="1"/>
  <c r="E104" i="2"/>
  <c r="C104" i="2"/>
  <c r="F102" i="2"/>
  <c r="E102" i="2"/>
  <c r="G102" i="2" s="1"/>
  <c r="C102" i="2"/>
  <c r="F100" i="2"/>
  <c r="G100" i="2" s="1"/>
  <c r="E100" i="2"/>
  <c r="C100" i="2"/>
  <c r="F98" i="2"/>
  <c r="E98" i="2"/>
  <c r="C98" i="2"/>
  <c r="G98" i="2" s="1"/>
  <c r="F96" i="2"/>
  <c r="E96" i="2"/>
  <c r="C96" i="2"/>
  <c r="F94" i="2"/>
  <c r="E94" i="2"/>
  <c r="C94" i="2"/>
  <c r="G94" i="2" s="1"/>
  <c r="F93" i="2"/>
  <c r="E93" i="2"/>
  <c r="C93" i="2"/>
  <c r="G91" i="2"/>
  <c r="F91" i="2"/>
  <c r="E91" i="2"/>
  <c r="C91" i="2"/>
  <c r="F89" i="2"/>
  <c r="G89" i="2" s="1"/>
  <c r="E89" i="2"/>
  <c r="C89" i="2"/>
  <c r="G88" i="2"/>
  <c r="F88" i="2"/>
  <c r="E88" i="2"/>
  <c r="C88" i="2"/>
  <c r="F86" i="2"/>
  <c r="E86" i="2"/>
  <c r="C86" i="2"/>
  <c r="F85" i="2"/>
  <c r="E85" i="2"/>
  <c r="G85" i="2" s="1"/>
  <c r="C85" i="2"/>
  <c r="F83" i="2"/>
  <c r="E83" i="2"/>
  <c r="C83" i="2"/>
  <c r="F82" i="2"/>
  <c r="E82" i="2"/>
  <c r="C82" i="2"/>
  <c r="G82" i="2" s="1"/>
  <c r="F81" i="2"/>
  <c r="E81" i="2"/>
  <c r="C81" i="2"/>
  <c r="F76" i="2"/>
  <c r="E76" i="2"/>
  <c r="C76" i="2"/>
  <c r="G76" i="2" s="1"/>
  <c r="F72" i="2"/>
  <c r="G72" i="2" s="1"/>
  <c r="E72" i="2"/>
  <c r="C72" i="2"/>
  <c r="F69" i="2"/>
  <c r="E69" i="2"/>
  <c r="G69" i="2" s="1"/>
  <c r="C69" i="2"/>
  <c r="F67" i="2"/>
  <c r="G67" i="2" s="1"/>
  <c r="E67" i="2"/>
  <c r="C67" i="2"/>
  <c r="F64" i="2"/>
  <c r="E64" i="2"/>
  <c r="C64" i="2"/>
  <c r="G64" i="2" s="1"/>
  <c r="F63" i="2"/>
  <c r="E63" i="2"/>
  <c r="C63" i="2"/>
  <c r="F62" i="2"/>
  <c r="E62" i="2"/>
  <c r="C62" i="2"/>
  <c r="G62" i="2" s="1"/>
  <c r="F58" i="2"/>
  <c r="E58" i="2"/>
  <c r="C58" i="2"/>
  <c r="G57" i="2"/>
  <c r="F57" i="2"/>
  <c r="E57" i="2"/>
  <c r="C57" i="2"/>
  <c r="F56" i="2"/>
  <c r="G56" i="2" s="1"/>
  <c r="E56" i="2"/>
  <c r="C56" i="2"/>
  <c r="G53" i="2"/>
  <c r="F53" i="2"/>
  <c r="E53" i="2"/>
  <c r="C53" i="2"/>
  <c r="F48" i="2"/>
  <c r="E48" i="2"/>
  <c r="C48" i="2"/>
  <c r="F43" i="2"/>
  <c r="E43" i="2"/>
  <c r="G43" i="2" s="1"/>
  <c r="C43" i="2"/>
  <c r="F41" i="2"/>
  <c r="E41" i="2"/>
  <c r="C41" i="2"/>
  <c r="F40" i="2"/>
  <c r="E40" i="2"/>
  <c r="C40" i="2"/>
  <c r="G40" i="2" s="1"/>
  <c r="F38" i="2"/>
  <c r="E38" i="2"/>
  <c r="C38" i="2"/>
  <c r="F36" i="2"/>
  <c r="E36" i="2"/>
  <c r="C36" i="2"/>
  <c r="G36" i="2" s="1"/>
  <c r="F33" i="2"/>
  <c r="G33" i="2" s="1"/>
  <c r="E33" i="2"/>
  <c r="C33" i="2"/>
  <c r="F32" i="2"/>
  <c r="E32" i="2"/>
  <c r="C32" i="2"/>
  <c r="G32" i="2" s="1"/>
  <c r="F30" i="2"/>
  <c r="G30" i="2" s="1"/>
  <c r="E30" i="2"/>
  <c r="C30" i="2"/>
  <c r="F27" i="2"/>
  <c r="E27" i="2"/>
  <c r="C27" i="2"/>
  <c r="G27" i="2" s="1"/>
  <c r="F24" i="2"/>
  <c r="E24" i="2"/>
  <c r="C24" i="2"/>
  <c r="F23" i="2"/>
  <c r="E23" i="2"/>
  <c r="C23" i="2"/>
  <c r="G23" i="2" s="1"/>
  <c r="F21" i="2"/>
  <c r="E21" i="2"/>
  <c r="C21" i="2"/>
  <c r="G19" i="2"/>
  <c r="F19" i="2"/>
  <c r="E19" i="2"/>
  <c r="C19" i="2"/>
  <c r="F18" i="2"/>
  <c r="G18" i="2" s="1"/>
  <c r="E18" i="2"/>
  <c r="C18" i="2"/>
  <c r="G15" i="2"/>
  <c r="F15" i="2"/>
  <c r="E15" i="2"/>
  <c r="C15" i="2"/>
  <c r="F14" i="2"/>
  <c r="E14" i="2"/>
  <c r="C14" i="2"/>
  <c r="F13" i="2"/>
  <c r="E13" i="2"/>
  <c r="G13" i="2" s="1"/>
  <c r="C13" i="2"/>
  <c r="F11" i="2"/>
  <c r="E11" i="2"/>
  <c r="C11" i="2"/>
  <c r="F9" i="2"/>
  <c r="E9" i="2"/>
  <c r="C9" i="2"/>
  <c r="G9" i="2" s="1"/>
  <c r="F7" i="2"/>
  <c r="G7" i="2" s="1"/>
  <c r="E7" i="2"/>
  <c r="C7" i="2"/>
  <c r="E920" i="1"/>
  <c r="C920" i="1"/>
  <c r="E917" i="1"/>
  <c r="C917" i="1"/>
  <c r="F917" i="1" s="1"/>
  <c r="E914" i="1"/>
  <c r="C914" i="1"/>
  <c r="F914" i="1" s="1"/>
  <c r="F912" i="1"/>
  <c r="E912" i="1"/>
  <c r="C912" i="1"/>
  <c r="E909" i="1"/>
  <c r="C909" i="1"/>
  <c r="F909" i="1" s="1"/>
  <c r="E904" i="1"/>
  <c r="C904" i="1"/>
  <c r="F904" i="1" s="1"/>
  <c r="F900" i="1"/>
  <c r="E900" i="1"/>
  <c r="C900" i="1"/>
  <c r="F898" i="1"/>
  <c r="E898" i="1"/>
  <c r="C898" i="1"/>
  <c r="E897" i="1"/>
  <c r="C897" i="1"/>
  <c r="F897" i="1" s="1"/>
  <c r="E895" i="1"/>
  <c r="C895" i="1"/>
  <c r="F895" i="1" s="1"/>
  <c r="E891" i="1"/>
  <c r="C891" i="1"/>
  <c r="F891" i="1" s="1"/>
  <c r="E888" i="1"/>
  <c r="F888" i="1" s="1"/>
  <c r="C888" i="1"/>
  <c r="E884" i="1"/>
  <c r="C884" i="1"/>
  <c r="F884" i="1" s="1"/>
  <c r="E880" i="1"/>
  <c r="C880" i="1"/>
  <c r="F880" i="1" s="1"/>
  <c r="F877" i="1"/>
  <c r="E877" i="1"/>
  <c r="C877" i="1"/>
  <c r="F873" i="1"/>
  <c r="E873" i="1"/>
  <c r="C873" i="1"/>
  <c r="E871" i="1"/>
  <c r="C871" i="1"/>
  <c r="E868" i="1"/>
  <c r="C868" i="1"/>
  <c r="F868" i="1" s="1"/>
  <c r="E864" i="1"/>
  <c r="C864" i="1"/>
  <c r="F864" i="1" s="1"/>
  <c r="E862" i="1"/>
  <c r="F862" i="1" s="1"/>
  <c r="C862" i="1"/>
  <c r="E861" i="1"/>
  <c r="C861" i="1"/>
  <c r="E859" i="1"/>
  <c r="C859" i="1"/>
  <c r="F859" i="1" s="1"/>
  <c r="F858" i="1"/>
  <c r="E858" i="1"/>
  <c r="C858" i="1"/>
  <c r="F856" i="1"/>
  <c r="E856" i="1"/>
  <c r="C856" i="1"/>
  <c r="E855" i="1"/>
  <c r="C855" i="1"/>
  <c r="F855" i="1" s="1"/>
  <c r="E853" i="1"/>
  <c r="C853" i="1"/>
  <c r="F853" i="1" s="1"/>
  <c r="E852" i="1"/>
  <c r="C852" i="1"/>
  <c r="F852" i="1" s="1"/>
  <c r="F848" i="1"/>
  <c r="E848" i="1"/>
  <c r="C848" i="1"/>
  <c r="E845" i="1"/>
  <c r="C845" i="1"/>
  <c r="F845" i="1" s="1"/>
  <c r="E842" i="1"/>
  <c r="C842" i="1"/>
  <c r="F842" i="1" s="1"/>
  <c r="F840" i="1"/>
  <c r="E840" i="1"/>
  <c r="C840" i="1"/>
  <c r="F838" i="1"/>
  <c r="E838" i="1"/>
  <c r="C838" i="1"/>
  <c r="E836" i="1"/>
  <c r="C836" i="1"/>
  <c r="F836" i="1" s="1"/>
  <c r="E833" i="1"/>
  <c r="C833" i="1"/>
  <c r="F833" i="1" s="1"/>
  <c r="E832" i="1"/>
  <c r="C832" i="1"/>
  <c r="F832" i="1" s="1"/>
  <c r="E831" i="1"/>
  <c r="F831" i="1" s="1"/>
  <c r="C831" i="1"/>
  <c r="E829" i="1"/>
  <c r="F829" i="1" s="1"/>
  <c r="C829" i="1"/>
  <c r="E828" i="1"/>
  <c r="C828" i="1"/>
  <c r="F828" i="1" s="1"/>
  <c r="F825" i="1"/>
  <c r="E825" i="1"/>
  <c r="C825" i="1"/>
  <c r="F820" i="1"/>
  <c r="E820" i="1"/>
  <c r="C820" i="1"/>
  <c r="E817" i="1"/>
  <c r="C817" i="1"/>
  <c r="E815" i="1"/>
  <c r="C815" i="1"/>
  <c r="F815" i="1" s="1"/>
  <c r="E812" i="1"/>
  <c r="C812" i="1"/>
  <c r="F812" i="1" s="1"/>
  <c r="E809" i="1"/>
  <c r="F809" i="1" s="1"/>
  <c r="C809" i="1"/>
  <c r="E805" i="1"/>
  <c r="F805" i="1" s="1"/>
  <c r="C805" i="1"/>
  <c r="E802" i="1"/>
  <c r="C802" i="1"/>
  <c r="F802" i="1" s="1"/>
  <c r="F799" i="1"/>
  <c r="E799" i="1"/>
  <c r="C799" i="1"/>
  <c r="F797" i="1"/>
  <c r="E797" i="1"/>
  <c r="C797" i="1"/>
  <c r="E795" i="1"/>
  <c r="C795" i="1"/>
  <c r="F795" i="1" s="1"/>
  <c r="E793" i="1"/>
  <c r="C793" i="1"/>
  <c r="F793" i="1" s="1"/>
  <c r="E791" i="1"/>
  <c r="C791" i="1"/>
  <c r="F791" i="1" s="1"/>
  <c r="F788" i="1"/>
  <c r="E788" i="1"/>
  <c r="C788" i="1"/>
  <c r="E786" i="1"/>
  <c r="F786" i="1" s="1"/>
  <c r="C786" i="1"/>
  <c r="E784" i="1"/>
  <c r="C784" i="1"/>
  <c r="F784" i="1" s="1"/>
  <c r="F782" i="1"/>
  <c r="E782" i="1"/>
  <c r="C782" i="1"/>
  <c r="F779" i="1"/>
  <c r="E779" i="1"/>
  <c r="C779" i="1"/>
  <c r="E775" i="1"/>
  <c r="C775" i="1"/>
  <c r="F775" i="1" s="1"/>
  <c r="E774" i="1"/>
  <c r="C774" i="1"/>
  <c r="F774" i="1" s="1"/>
  <c r="E771" i="1"/>
  <c r="C771" i="1"/>
  <c r="F771" i="1" s="1"/>
  <c r="F769" i="1"/>
  <c r="E769" i="1"/>
  <c r="C769" i="1"/>
  <c r="E766" i="1"/>
  <c r="F766" i="1" s="1"/>
  <c r="C766" i="1"/>
  <c r="E765" i="1"/>
  <c r="C765" i="1"/>
  <c r="F765" i="1" s="1"/>
  <c r="F763" i="1"/>
  <c r="E763" i="1"/>
  <c r="C763" i="1"/>
  <c r="F759" i="1"/>
  <c r="E759" i="1"/>
  <c r="C759" i="1"/>
  <c r="E758" i="1"/>
  <c r="C758" i="1"/>
  <c r="E757" i="1"/>
  <c r="C757" i="1"/>
  <c r="F757" i="1" s="1"/>
  <c r="E756" i="1"/>
  <c r="C756" i="1"/>
  <c r="F756" i="1" s="1"/>
  <c r="E755" i="1"/>
  <c r="F755" i="1" s="1"/>
  <c r="C755" i="1"/>
  <c r="E754" i="1"/>
  <c r="F754" i="1" s="1"/>
  <c r="C754" i="1"/>
  <c r="E753" i="1"/>
  <c r="C753" i="1"/>
  <c r="F753" i="1" s="1"/>
  <c r="F752" i="1"/>
  <c r="E752" i="1"/>
  <c r="C752" i="1"/>
  <c r="F751" i="1"/>
  <c r="E751" i="1"/>
  <c r="C751" i="1"/>
  <c r="E750" i="1"/>
  <c r="C750" i="1"/>
  <c r="E749" i="1"/>
  <c r="C749" i="1"/>
  <c r="F749" i="1" s="1"/>
  <c r="E748" i="1"/>
  <c r="C748" i="1"/>
  <c r="F748" i="1" s="1"/>
  <c r="E747" i="1"/>
  <c r="F747" i="1" s="1"/>
  <c r="C747" i="1"/>
  <c r="E746" i="1"/>
  <c r="F746" i="1" s="1"/>
  <c r="C746" i="1"/>
  <c r="E745" i="1"/>
  <c r="C745" i="1"/>
  <c r="F745" i="1" s="1"/>
  <c r="F744" i="1"/>
  <c r="E744" i="1"/>
  <c r="C744" i="1"/>
  <c r="F742" i="1"/>
  <c r="E742" i="1"/>
  <c r="C742" i="1"/>
  <c r="E741" i="1"/>
  <c r="C741" i="1"/>
  <c r="F741" i="1" s="1"/>
  <c r="E740" i="1"/>
  <c r="C740" i="1"/>
  <c r="F740" i="1" s="1"/>
  <c r="E736" i="1"/>
  <c r="C736" i="1"/>
  <c r="F736" i="1" s="1"/>
  <c r="F734" i="1"/>
  <c r="E734" i="1"/>
  <c r="C734" i="1"/>
  <c r="E731" i="1"/>
  <c r="F731" i="1" s="1"/>
  <c r="C731" i="1"/>
  <c r="E730" i="1"/>
  <c r="C730" i="1"/>
  <c r="F730" i="1" s="1"/>
  <c r="F729" i="1"/>
  <c r="E729" i="1"/>
  <c r="C729" i="1"/>
  <c r="F728" i="1"/>
  <c r="E728" i="1"/>
  <c r="C728" i="1"/>
  <c r="E727" i="1"/>
  <c r="C727" i="1"/>
  <c r="F727" i="1" s="1"/>
  <c r="E726" i="1"/>
  <c r="C726" i="1"/>
  <c r="F726" i="1" s="1"/>
  <c r="E724" i="1"/>
  <c r="C724" i="1"/>
  <c r="F724" i="1" s="1"/>
  <c r="F723" i="1"/>
  <c r="E723" i="1"/>
  <c r="C723" i="1"/>
  <c r="E722" i="1"/>
  <c r="C722" i="1"/>
  <c r="F722" i="1" s="1"/>
  <c r="E719" i="1"/>
  <c r="C719" i="1"/>
  <c r="F719" i="1" s="1"/>
  <c r="F718" i="1"/>
  <c r="E718" i="1"/>
  <c r="C718" i="1"/>
  <c r="F717" i="1"/>
  <c r="E717" i="1"/>
  <c r="C717" i="1"/>
  <c r="E716" i="1"/>
  <c r="C716" i="1"/>
  <c r="E715" i="1"/>
  <c r="C715" i="1"/>
  <c r="F715" i="1" s="1"/>
  <c r="E714" i="1"/>
  <c r="C714" i="1"/>
  <c r="F714" i="1" s="1"/>
  <c r="E712" i="1"/>
  <c r="F712" i="1" s="1"/>
  <c r="C712" i="1"/>
  <c r="E711" i="1"/>
  <c r="C711" i="1"/>
  <c r="E708" i="1"/>
  <c r="C708" i="1"/>
  <c r="F708" i="1" s="1"/>
  <c r="F707" i="1"/>
  <c r="E707" i="1"/>
  <c r="C707" i="1"/>
  <c r="F704" i="1"/>
  <c r="E704" i="1"/>
  <c r="C704" i="1"/>
  <c r="E703" i="1"/>
  <c r="C703" i="1"/>
  <c r="E702" i="1"/>
  <c r="C702" i="1"/>
  <c r="F702" i="1" s="1"/>
  <c r="E699" i="1"/>
  <c r="C699" i="1"/>
  <c r="F699" i="1" s="1"/>
  <c r="F697" i="1"/>
  <c r="E697" i="1"/>
  <c r="C697" i="1"/>
  <c r="E696" i="1"/>
  <c r="C696" i="1"/>
  <c r="E695" i="1"/>
  <c r="C695" i="1"/>
  <c r="F695" i="1" s="1"/>
  <c r="F693" i="1"/>
  <c r="E693" i="1"/>
  <c r="C693" i="1"/>
  <c r="F691" i="1"/>
  <c r="E691" i="1"/>
  <c r="C691" i="1"/>
  <c r="E690" i="1"/>
  <c r="C690" i="1"/>
  <c r="F690" i="1" s="1"/>
  <c r="E689" i="1"/>
  <c r="C689" i="1"/>
  <c r="F689" i="1" s="1"/>
  <c r="E688" i="1"/>
  <c r="C688" i="1"/>
  <c r="F688" i="1" s="1"/>
  <c r="F687" i="1"/>
  <c r="E687" i="1"/>
  <c r="C687" i="1"/>
  <c r="E686" i="1"/>
  <c r="C686" i="1"/>
  <c r="E680" i="1"/>
  <c r="C680" i="1"/>
  <c r="F680" i="1" s="1"/>
  <c r="F679" i="1"/>
  <c r="E679" i="1"/>
  <c r="C679" i="1"/>
  <c r="F678" i="1"/>
  <c r="E678" i="1"/>
  <c r="C678" i="1"/>
  <c r="E669" i="1"/>
  <c r="C669" i="1"/>
  <c r="E668" i="1"/>
  <c r="C668" i="1"/>
  <c r="F668" i="1" s="1"/>
  <c r="E667" i="1"/>
  <c r="C667" i="1"/>
  <c r="F667" i="1" s="1"/>
  <c r="F666" i="1"/>
  <c r="E666" i="1"/>
  <c r="C666" i="1"/>
  <c r="E665" i="1"/>
  <c r="C665" i="1"/>
  <c r="F665" i="1" s="1"/>
  <c r="E664" i="1"/>
  <c r="C664" i="1"/>
  <c r="F664" i="1" s="1"/>
  <c r="F663" i="1"/>
  <c r="E663" i="1"/>
  <c r="C663" i="1"/>
  <c r="F662" i="1"/>
  <c r="E662" i="1"/>
  <c r="C662" i="1"/>
  <c r="E661" i="1"/>
  <c r="C661" i="1"/>
  <c r="E660" i="1"/>
  <c r="C660" i="1"/>
  <c r="F660" i="1" s="1"/>
  <c r="E659" i="1"/>
  <c r="C659" i="1"/>
  <c r="F659" i="1" s="1"/>
  <c r="E658" i="1"/>
  <c r="F658" i="1" s="1"/>
  <c r="C658" i="1"/>
  <c r="E657" i="1"/>
  <c r="C657" i="1"/>
  <c r="E656" i="1"/>
  <c r="C656" i="1"/>
  <c r="F656" i="1" s="1"/>
  <c r="F655" i="1"/>
  <c r="E655" i="1"/>
  <c r="C655" i="1"/>
  <c r="F654" i="1"/>
  <c r="E654" i="1"/>
  <c r="C654" i="1"/>
  <c r="E653" i="1"/>
  <c r="C653" i="1"/>
  <c r="E652" i="1"/>
  <c r="C652" i="1"/>
  <c r="F652" i="1" s="1"/>
  <c r="E651" i="1"/>
  <c r="C651" i="1"/>
  <c r="F651" i="1" s="1"/>
  <c r="F650" i="1"/>
  <c r="E650" i="1"/>
  <c r="C650" i="1"/>
  <c r="E649" i="1"/>
  <c r="C649" i="1"/>
  <c r="F649" i="1" s="1"/>
  <c r="E642" i="1"/>
  <c r="C642" i="1"/>
  <c r="F642" i="1" s="1"/>
  <c r="F641" i="1"/>
  <c r="E641" i="1"/>
  <c r="C641" i="1"/>
  <c r="F640" i="1"/>
  <c r="E640" i="1"/>
  <c r="C640" i="1"/>
  <c r="E639" i="1"/>
  <c r="C639" i="1"/>
  <c r="F639" i="1" s="1"/>
  <c r="E630" i="1"/>
  <c r="C630" i="1"/>
  <c r="F630" i="1" s="1"/>
  <c r="E629" i="1"/>
  <c r="C629" i="1"/>
  <c r="F629" i="1" s="1"/>
  <c r="E628" i="1"/>
  <c r="F628" i="1" s="1"/>
  <c r="C628" i="1"/>
  <c r="E627" i="1"/>
  <c r="C627" i="1"/>
  <c r="E626" i="1"/>
  <c r="C626" i="1"/>
  <c r="F626" i="1" s="1"/>
  <c r="F624" i="1"/>
  <c r="E624" i="1"/>
  <c r="C624" i="1"/>
  <c r="F623" i="1"/>
  <c r="E623" i="1"/>
  <c r="C623" i="1"/>
  <c r="E622" i="1"/>
  <c r="C622" i="1"/>
  <c r="F622" i="1" s="1"/>
  <c r="E621" i="1"/>
  <c r="C621" i="1"/>
  <c r="F621" i="1" s="1"/>
  <c r="E620" i="1"/>
  <c r="C620" i="1"/>
  <c r="F620" i="1" s="1"/>
  <c r="F619" i="1"/>
  <c r="E619" i="1"/>
  <c r="C619" i="1"/>
  <c r="E617" i="1"/>
  <c r="C617" i="1"/>
  <c r="F617" i="1" s="1"/>
  <c r="E616" i="1"/>
  <c r="C616" i="1"/>
  <c r="F616" i="1" s="1"/>
  <c r="F615" i="1"/>
  <c r="E615" i="1"/>
  <c r="C615" i="1"/>
  <c r="F614" i="1"/>
  <c r="E614" i="1"/>
  <c r="C614" i="1"/>
  <c r="E613" i="1"/>
  <c r="C613" i="1"/>
  <c r="F613" i="1" s="1"/>
  <c r="E612" i="1"/>
  <c r="C612" i="1"/>
  <c r="F612" i="1" s="1"/>
  <c r="E611" i="1"/>
  <c r="C611" i="1"/>
  <c r="F611" i="1" s="1"/>
  <c r="E605" i="1"/>
  <c r="F605" i="1" s="1"/>
  <c r="C605" i="1"/>
  <c r="E603" i="1"/>
  <c r="F603" i="1" s="1"/>
  <c r="C603" i="1"/>
  <c r="E600" i="1"/>
  <c r="C600" i="1"/>
  <c r="F600" i="1" s="1"/>
  <c r="F597" i="1"/>
  <c r="E597" i="1"/>
  <c r="C597" i="1"/>
  <c r="F595" i="1"/>
  <c r="E595" i="1"/>
  <c r="C595" i="1"/>
  <c r="E593" i="1"/>
  <c r="C593" i="1"/>
  <c r="E591" i="1"/>
  <c r="C591" i="1"/>
  <c r="F591" i="1" s="1"/>
  <c r="E588" i="1"/>
  <c r="C588" i="1"/>
  <c r="F588" i="1" s="1"/>
  <c r="E586" i="1"/>
  <c r="F586" i="1" s="1"/>
  <c r="C586" i="1"/>
  <c r="E584" i="1"/>
  <c r="C584" i="1"/>
  <c r="E583" i="1"/>
  <c r="C583" i="1"/>
  <c r="F583" i="1" s="1"/>
  <c r="F581" i="1"/>
  <c r="E581" i="1"/>
  <c r="C581" i="1"/>
  <c r="F580" i="1"/>
  <c r="E580" i="1"/>
  <c r="C580" i="1"/>
  <c r="E578" i="1"/>
  <c r="C578" i="1"/>
  <c r="F578" i="1" s="1"/>
  <c r="E575" i="1"/>
  <c r="C575" i="1"/>
  <c r="F575" i="1" s="1"/>
  <c r="E573" i="1"/>
  <c r="C573" i="1"/>
  <c r="F573" i="1" s="1"/>
  <c r="F572" i="1"/>
  <c r="E572" i="1"/>
  <c r="C572" i="1"/>
  <c r="E571" i="1"/>
  <c r="C571" i="1"/>
  <c r="E569" i="1"/>
  <c r="C569" i="1"/>
  <c r="F569" i="1" s="1"/>
  <c r="F568" i="1"/>
  <c r="E568" i="1"/>
  <c r="C568" i="1"/>
  <c r="F562" i="1"/>
  <c r="E562" i="1"/>
  <c r="C562" i="1"/>
  <c r="E561" i="1"/>
  <c r="C561" i="1"/>
  <c r="F561" i="1" s="1"/>
  <c r="E556" i="1"/>
  <c r="C556" i="1"/>
  <c r="F556" i="1" s="1"/>
  <c r="E553" i="1"/>
  <c r="C553" i="1"/>
  <c r="F553" i="1" s="1"/>
  <c r="F552" i="1"/>
  <c r="E552" i="1"/>
  <c r="C552" i="1"/>
  <c r="E548" i="1"/>
  <c r="C548" i="1"/>
  <c r="E547" i="1"/>
  <c r="C547" i="1"/>
  <c r="F547" i="1" s="1"/>
  <c r="F546" i="1"/>
  <c r="E546" i="1"/>
  <c r="C546" i="1"/>
  <c r="F541" i="1"/>
  <c r="E541" i="1"/>
  <c r="C541" i="1"/>
  <c r="E537" i="1"/>
  <c r="C537" i="1"/>
  <c r="E533" i="1"/>
  <c r="C533" i="1"/>
  <c r="F533" i="1" s="1"/>
  <c r="E530" i="1"/>
  <c r="C530" i="1"/>
  <c r="F530" i="1" s="1"/>
  <c r="F526" i="1"/>
  <c r="E526" i="1"/>
  <c r="C526" i="1"/>
  <c r="E523" i="1"/>
  <c r="C523" i="1"/>
  <c r="F523" i="1" s="1"/>
  <c r="E522" i="1"/>
  <c r="C522" i="1"/>
  <c r="F522" i="1" s="1"/>
  <c r="F519" i="1"/>
  <c r="E519" i="1"/>
  <c r="C519" i="1"/>
  <c r="F516" i="1"/>
  <c r="E516" i="1"/>
  <c r="C516" i="1"/>
  <c r="E511" i="1"/>
  <c r="C511" i="1"/>
  <c r="E507" i="1"/>
  <c r="C507" i="1"/>
  <c r="F507" i="1" s="1"/>
  <c r="E504" i="1"/>
  <c r="C504" i="1"/>
  <c r="F504" i="1" s="1"/>
  <c r="E500" i="1"/>
  <c r="F500" i="1" s="1"/>
  <c r="C500" i="1"/>
  <c r="E497" i="1"/>
  <c r="C497" i="1"/>
  <c r="E494" i="1"/>
  <c r="C494" i="1"/>
  <c r="F494" i="1" s="1"/>
  <c r="F491" i="1"/>
  <c r="E491" i="1"/>
  <c r="C491" i="1"/>
  <c r="F488" i="1"/>
  <c r="E488" i="1"/>
  <c r="C488" i="1"/>
  <c r="E485" i="1"/>
  <c r="C485" i="1"/>
  <c r="F485" i="1" s="1"/>
  <c r="E482" i="1"/>
  <c r="C482" i="1"/>
  <c r="F482" i="1" s="1"/>
  <c r="E480" i="1"/>
  <c r="C480" i="1"/>
  <c r="F480" i="1" s="1"/>
  <c r="F476" i="1"/>
  <c r="E476" i="1"/>
  <c r="C476" i="1"/>
  <c r="E472" i="1"/>
  <c r="C472" i="1"/>
  <c r="E470" i="1"/>
  <c r="C470" i="1"/>
  <c r="F470" i="1" s="1"/>
  <c r="F467" i="1"/>
  <c r="E467" i="1"/>
  <c r="C467" i="1"/>
  <c r="F463" i="1"/>
  <c r="E463" i="1"/>
  <c r="C463" i="1"/>
  <c r="E462" i="1"/>
  <c r="C462" i="1"/>
  <c r="F462" i="1" s="1"/>
  <c r="E457" i="1"/>
  <c r="C457" i="1"/>
  <c r="F457" i="1" s="1"/>
  <c r="E454" i="1"/>
  <c r="C454" i="1"/>
  <c r="F454" i="1" s="1"/>
  <c r="F450" i="1"/>
  <c r="E450" i="1"/>
  <c r="C450" i="1"/>
  <c r="E447" i="1"/>
  <c r="C447" i="1"/>
  <c r="F447" i="1" s="1"/>
  <c r="E446" i="1"/>
  <c r="C446" i="1"/>
  <c r="F446" i="1" s="1"/>
  <c r="F445" i="1"/>
  <c r="E445" i="1"/>
  <c r="C445" i="1"/>
  <c r="F441" i="1"/>
  <c r="E441" i="1"/>
  <c r="C441" i="1"/>
  <c r="E438" i="1"/>
  <c r="C438" i="1"/>
  <c r="F438" i="1" s="1"/>
  <c r="E437" i="1"/>
  <c r="C437" i="1"/>
  <c r="F437" i="1" s="1"/>
  <c r="E433" i="1"/>
  <c r="C433" i="1"/>
  <c r="F433" i="1" s="1"/>
  <c r="E429" i="1"/>
  <c r="F429" i="1" s="1"/>
  <c r="C429" i="1"/>
  <c r="E427" i="1"/>
  <c r="C427" i="1"/>
  <c r="F427" i="1" s="1"/>
  <c r="E426" i="1"/>
  <c r="C426" i="1"/>
  <c r="F426" i="1" s="1"/>
  <c r="F425" i="1"/>
  <c r="E425" i="1"/>
  <c r="C425" i="1"/>
  <c r="F422" i="1"/>
  <c r="E422" i="1"/>
  <c r="C422" i="1"/>
  <c r="E421" i="1"/>
  <c r="C421" i="1"/>
  <c r="F421" i="1" s="1"/>
  <c r="E420" i="1"/>
  <c r="C420" i="1"/>
  <c r="F420" i="1" s="1"/>
  <c r="E419" i="1"/>
  <c r="C419" i="1"/>
  <c r="F419" i="1" s="1"/>
  <c r="E414" i="1"/>
  <c r="F414" i="1" s="1"/>
  <c r="C414" i="1"/>
  <c r="E409" i="1"/>
  <c r="C409" i="1"/>
  <c r="E406" i="1"/>
  <c r="C406" i="1"/>
  <c r="F406" i="1" s="1"/>
  <c r="F401" i="1"/>
  <c r="E401" i="1"/>
  <c r="C401" i="1"/>
  <c r="F400" i="1"/>
  <c r="E400" i="1"/>
  <c r="C400" i="1"/>
  <c r="E397" i="1"/>
  <c r="C397" i="1"/>
  <c r="F397" i="1" s="1"/>
  <c r="E396" i="1"/>
  <c r="C396" i="1"/>
  <c r="F396" i="1" s="1"/>
  <c r="E393" i="1"/>
  <c r="C393" i="1"/>
  <c r="F393" i="1" s="1"/>
  <c r="F391" i="1"/>
  <c r="E391" i="1"/>
  <c r="C391" i="1"/>
  <c r="E387" i="1"/>
  <c r="C387" i="1"/>
  <c r="F387" i="1" s="1"/>
  <c r="E386" i="1"/>
  <c r="C386" i="1"/>
  <c r="F386" i="1" s="1"/>
  <c r="F383" i="1"/>
  <c r="E383" i="1"/>
  <c r="C383" i="1"/>
  <c r="F382" i="1"/>
  <c r="E382" i="1"/>
  <c r="C382" i="1"/>
  <c r="E381" i="1"/>
  <c r="C381" i="1"/>
  <c r="F381" i="1" s="1"/>
  <c r="E378" i="1"/>
  <c r="C378" i="1"/>
  <c r="F378" i="1" s="1"/>
  <c r="E375" i="1"/>
  <c r="C375" i="1"/>
  <c r="F375" i="1" s="1"/>
  <c r="E372" i="1"/>
  <c r="F372" i="1" s="1"/>
  <c r="C372" i="1"/>
  <c r="E371" i="1"/>
  <c r="C371" i="1"/>
  <c r="E370" i="1"/>
  <c r="C370" i="1"/>
  <c r="F370" i="1" s="1"/>
  <c r="F369" i="1"/>
  <c r="E369" i="1"/>
  <c r="C369" i="1"/>
  <c r="F368" i="1"/>
  <c r="E368" i="1"/>
  <c r="C368" i="1"/>
  <c r="E367" i="1"/>
  <c r="C367" i="1"/>
  <c r="E366" i="1"/>
  <c r="C366" i="1"/>
  <c r="F366" i="1" s="1"/>
  <c r="E361" i="1"/>
  <c r="C361" i="1"/>
  <c r="F361" i="1" s="1"/>
  <c r="F359" i="1"/>
  <c r="E359" i="1"/>
  <c r="C359" i="1"/>
  <c r="E358" i="1"/>
  <c r="C358" i="1"/>
  <c r="F358" i="1" s="1"/>
  <c r="E356" i="1"/>
  <c r="C356" i="1"/>
  <c r="F356" i="1" s="1"/>
  <c r="F355" i="1"/>
  <c r="E355" i="1"/>
  <c r="C355" i="1"/>
  <c r="F353" i="1"/>
  <c r="E353" i="1"/>
  <c r="C353" i="1"/>
  <c r="E352" i="1"/>
  <c r="C352" i="1"/>
  <c r="F352" i="1" s="1"/>
  <c r="E351" i="1"/>
  <c r="C351" i="1"/>
  <c r="F351" i="1" s="1"/>
  <c r="E348" i="1"/>
  <c r="C348" i="1"/>
  <c r="F348" i="1" s="1"/>
  <c r="E345" i="1"/>
  <c r="F345" i="1" s="1"/>
  <c r="C345" i="1"/>
  <c r="E342" i="1"/>
  <c r="C342" i="1"/>
  <c r="F342" i="1" s="1"/>
  <c r="E339" i="1"/>
  <c r="C339" i="1"/>
  <c r="F339" i="1" s="1"/>
  <c r="F338" i="1"/>
  <c r="E338" i="1"/>
  <c r="C338" i="1"/>
  <c r="F334" i="1"/>
  <c r="E334" i="1"/>
  <c r="C334" i="1"/>
  <c r="E332" i="1"/>
  <c r="C332" i="1"/>
  <c r="F332" i="1" s="1"/>
  <c r="E331" i="1"/>
  <c r="C331" i="1"/>
  <c r="F331" i="1" s="1"/>
  <c r="E330" i="1"/>
  <c r="C330" i="1"/>
  <c r="F330" i="1" s="1"/>
  <c r="E329" i="1"/>
  <c r="F329" i="1" s="1"/>
  <c r="C329" i="1"/>
  <c r="E326" i="1"/>
  <c r="C326" i="1"/>
  <c r="E325" i="1"/>
  <c r="C325" i="1"/>
  <c r="F325" i="1" s="1"/>
  <c r="F320" i="1"/>
  <c r="E320" i="1"/>
  <c r="C320" i="1"/>
  <c r="F316" i="1"/>
  <c r="E316" i="1"/>
  <c r="C316" i="1"/>
  <c r="E313" i="1"/>
  <c r="C313" i="1"/>
  <c r="E309" i="1"/>
  <c r="C309" i="1"/>
  <c r="F309" i="1" s="1"/>
  <c r="E307" i="1"/>
  <c r="C307" i="1"/>
  <c r="F307" i="1" s="1"/>
  <c r="F305" i="1"/>
  <c r="E305" i="1"/>
  <c r="C305" i="1"/>
  <c r="E304" i="1"/>
  <c r="C304" i="1"/>
  <c r="E303" i="1"/>
  <c r="C303" i="1"/>
  <c r="F303" i="1" s="1"/>
  <c r="F302" i="1"/>
  <c r="E302" i="1"/>
  <c r="C302" i="1"/>
  <c r="F298" i="1"/>
  <c r="E298" i="1"/>
  <c r="C298" i="1"/>
  <c r="E296" i="1"/>
  <c r="C296" i="1"/>
  <c r="F296" i="1" s="1"/>
  <c r="E294" i="1"/>
  <c r="C294" i="1"/>
  <c r="F294" i="1" s="1"/>
  <c r="E293" i="1"/>
  <c r="C293" i="1"/>
  <c r="F293" i="1" s="1"/>
  <c r="F292" i="1"/>
  <c r="E292" i="1"/>
  <c r="C292" i="1"/>
  <c r="E291" i="1"/>
  <c r="C291" i="1"/>
  <c r="E290" i="1"/>
  <c r="C290" i="1"/>
  <c r="F290" i="1" s="1"/>
  <c r="F289" i="1"/>
  <c r="E289" i="1"/>
  <c r="C289" i="1"/>
  <c r="F286" i="1"/>
  <c r="E286" i="1"/>
  <c r="C286" i="1"/>
  <c r="E285" i="1"/>
  <c r="C285" i="1"/>
  <c r="E280" i="1"/>
  <c r="C280" i="1"/>
  <c r="F280" i="1" s="1"/>
  <c r="E279" i="1"/>
  <c r="C279" i="1"/>
  <c r="F279" i="1" s="1"/>
  <c r="F276" i="1"/>
  <c r="E276" i="1"/>
  <c r="C276" i="1"/>
  <c r="E272" i="1"/>
  <c r="C272" i="1"/>
  <c r="F272" i="1" s="1"/>
  <c r="E270" i="1"/>
  <c r="C270" i="1"/>
  <c r="F270" i="1" s="1"/>
  <c r="F268" i="1"/>
  <c r="E268" i="1"/>
  <c r="C268" i="1"/>
  <c r="F266" i="1"/>
  <c r="E266" i="1"/>
  <c r="C266" i="1"/>
  <c r="E264" i="1"/>
  <c r="C264" i="1"/>
  <c r="E262" i="1"/>
  <c r="C262" i="1"/>
  <c r="F262" i="1" s="1"/>
  <c r="E261" i="1"/>
  <c r="C261" i="1"/>
  <c r="F261" i="1" s="1"/>
  <c r="E257" i="1"/>
  <c r="F257" i="1" s="1"/>
  <c r="C257" i="1"/>
  <c r="E255" i="1"/>
  <c r="F255" i="1" s="1"/>
  <c r="C255" i="1"/>
  <c r="E254" i="1"/>
  <c r="C254" i="1"/>
  <c r="F254" i="1" s="1"/>
  <c r="F253" i="1"/>
  <c r="E253" i="1"/>
  <c r="C253" i="1"/>
  <c r="F252" i="1"/>
  <c r="E252" i="1"/>
  <c r="C252" i="1"/>
  <c r="E251" i="1"/>
  <c r="C251" i="1"/>
  <c r="E248" i="1"/>
  <c r="C248" i="1"/>
  <c r="F248" i="1" s="1"/>
  <c r="E245" i="1"/>
  <c r="C245" i="1"/>
  <c r="F245" i="1" s="1"/>
  <c r="E242" i="1"/>
  <c r="F242" i="1" s="1"/>
  <c r="C242" i="1"/>
  <c r="E239" i="1"/>
  <c r="F239" i="1" s="1"/>
  <c r="C239" i="1"/>
  <c r="E236" i="1"/>
  <c r="C236" i="1"/>
  <c r="F236" i="1" s="1"/>
  <c r="F235" i="1"/>
  <c r="E235" i="1"/>
  <c r="C235" i="1"/>
  <c r="F232" i="1"/>
  <c r="E232" i="1"/>
  <c r="C232" i="1"/>
  <c r="E229" i="1"/>
  <c r="C229" i="1"/>
  <c r="F229" i="1" s="1"/>
  <c r="E225" i="1"/>
  <c r="C225" i="1"/>
  <c r="F225" i="1" s="1"/>
  <c r="E224" i="1"/>
  <c r="C224" i="1"/>
  <c r="F224" i="1" s="1"/>
  <c r="E221" i="1"/>
  <c r="F221" i="1" s="1"/>
  <c r="C221" i="1"/>
  <c r="E219" i="1"/>
  <c r="F219" i="1" s="1"/>
  <c r="C219" i="1"/>
  <c r="E216" i="1"/>
  <c r="C216" i="1"/>
  <c r="F216" i="1" s="1"/>
  <c r="F215" i="1"/>
  <c r="E215" i="1"/>
  <c r="C215" i="1"/>
  <c r="F210" i="1"/>
  <c r="E210" i="1"/>
  <c r="C210" i="1"/>
  <c r="E209" i="1"/>
  <c r="C209" i="1"/>
  <c r="F209" i="1" s="1"/>
  <c r="E208" i="1"/>
  <c r="C208" i="1"/>
  <c r="F208" i="1" s="1"/>
  <c r="E206" i="1"/>
  <c r="C206" i="1"/>
  <c r="F206" i="1" s="1"/>
  <c r="F203" i="1"/>
  <c r="E203" i="1"/>
  <c r="C203" i="1"/>
  <c r="E202" i="1"/>
  <c r="F202" i="1" s="1"/>
  <c r="C202" i="1"/>
  <c r="E200" i="1"/>
  <c r="C200" i="1"/>
  <c r="F200" i="1" s="1"/>
  <c r="F196" i="1"/>
  <c r="E196" i="1"/>
  <c r="C196" i="1"/>
  <c r="F193" i="1"/>
  <c r="E193" i="1"/>
  <c r="C193" i="1"/>
  <c r="E190" i="1"/>
  <c r="C190" i="1"/>
  <c r="F190" i="1" s="1"/>
  <c r="E189" i="1"/>
  <c r="C189" i="1"/>
  <c r="F189" i="1" s="1"/>
  <c r="E188" i="1"/>
  <c r="C188" i="1"/>
  <c r="F188" i="1" s="1"/>
  <c r="E187" i="1"/>
  <c r="F187" i="1" s="1"/>
  <c r="C187" i="1"/>
  <c r="E185" i="1"/>
  <c r="C185" i="1"/>
  <c r="E184" i="1"/>
  <c r="C184" i="1"/>
  <c r="F184" i="1" s="1"/>
  <c r="F180" i="1"/>
  <c r="E180" i="1"/>
  <c r="C180" i="1"/>
  <c r="F176" i="1"/>
  <c r="E176" i="1"/>
  <c r="C176" i="1"/>
  <c r="E173" i="1"/>
  <c r="C173" i="1"/>
  <c r="E170" i="1"/>
  <c r="C170" i="1"/>
  <c r="F170" i="1" s="1"/>
  <c r="E166" i="1"/>
  <c r="C166" i="1"/>
  <c r="F166" i="1" s="1"/>
  <c r="F164" i="1"/>
  <c r="E164" i="1"/>
  <c r="C164" i="1"/>
  <c r="E162" i="1"/>
  <c r="C162" i="1"/>
  <c r="E160" i="1"/>
  <c r="C160" i="1"/>
  <c r="F160" i="1" s="1"/>
  <c r="F158" i="1"/>
  <c r="E158" i="1"/>
  <c r="C158" i="1"/>
  <c r="F157" i="1"/>
  <c r="E157" i="1"/>
  <c r="C157" i="1"/>
  <c r="E156" i="1"/>
  <c r="C156" i="1"/>
  <c r="F156" i="1" s="1"/>
  <c r="E152" i="1"/>
  <c r="C152" i="1"/>
  <c r="F152" i="1" s="1"/>
  <c r="E150" i="1"/>
  <c r="C150" i="1"/>
  <c r="F150" i="1" s="1"/>
  <c r="F147" i="1"/>
  <c r="E147" i="1"/>
  <c r="C147" i="1"/>
  <c r="E145" i="1"/>
  <c r="C145" i="1"/>
  <c r="E142" i="1"/>
  <c r="C142" i="1"/>
  <c r="F142" i="1" s="1"/>
  <c r="F139" i="1"/>
  <c r="E139" i="1"/>
  <c r="C139" i="1"/>
  <c r="F138" i="1"/>
  <c r="E138" i="1"/>
  <c r="C138" i="1"/>
  <c r="E137" i="1"/>
  <c r="C137" i="1"/>
  <c r="E136" i="1"/>
  <c r="C136" i="1"/>
  <c r="F136" i="1" s="1"/>
  <c r="E135" i="1"/>
  <c r="C135" i="1"/>
  <c r="F135" i="1" s="1"/>
  <c r="F134" i="1"/>
  <c r="E134" i="1"/>
  <c r="C134" i="1"/>
  <c r="E133" i="1"/>
  <c r="C133" i="1"/>
  <c r="F133" i="1" s="1"/>
  <c r="E132" i="1"/>
  <c r="C132" i="1"/>
  <c r="F132" i="1" s="1"/>
  <c r="F130" i="1"/>
  <c r="E130" i="1"/>
  <c r="C130" i="1"/>
  <c r="F129" i="1"/>
  <c r="E129" i="1"/>
  <c r="C129" i="1"/>
  <c r="E128" i="1"/>
  <c r="C128" i="1"/>
  <c r="E125" i="1"/>
  <c r="C125" i="1"/>
  <c r="F125" i="1" s="1"/>
  <c r="E124" i="1"/>
  <c r="C124" i="1"/>
  <c r="F124" i="1" s="1"/>
  <c r="E123" i="1"/>
  <c r="F123" i="1" s="1"/>
  <c r="C123" i="1"/>
  <c r="E119" i="1"/>
  <c r="C119" i="1"/>
  <c r="F119" i="1" s="1"/>
  <c r="E112" i="1"/>
  <c r="C112" i="1"/>
  <c r="F112" i="1" s="1"/>
  <c r="F108" i="1"/>
  <c r="E108" i="1"/>
  <c r="C108" i="1"/>
  <c r="F104" i="1"/>
  <c r="E104" i="1"/>
  <c r="C104" i="1"/>
  <c r="E102" i="1"/>
  <c r="C102" i="1"/>
  <c r="E100" i="1"/>
  <c r="C100" i="1"/>
  <c r="F100" i="1" s="1"/>
  <c r="E98" i="1"/>
  <c r="C98" i="1"/>
  <c r="F98" i="1" s="1"/>
  <c r="E96" i="1"/>
  <c r="F96" i="1" s="1"/>
  <c r="C96" i="1"/>
  <c r="E94" i="1"/>
  <c r="C94" i="1"/>
  <c r="F94" i="1" s="1"/>
  <c r="E93" i="1"/>
  <c r="C93" i="1"/>
  <c r="F93" i="1" s="1"/>
  <c r="F91" i="1"/>
  <c r="E91" i="1"/>
  <c r="C91" i="1"/>
  <c r="F89" i="1"/>
  <c r="E89" i="1"/>
  <c r="C89" i="1"/>
  <c r="E88" i="1"/>
  <c r="C88" i="1"/>
  <c r="F88" i="1" s="1"/>
  <c r="E86" i="1"/>
  <c r="C86" i="1"/>
  <c r="F86" i="1" s="1"/>
  <c r="E85" i="1"/>
  <c r="C85" i="1"/>
  <c r="F85" i="1" s="1"/>
  <c r="E83" i="1"/>
  <c r="F83" i="1" s="1"/>
  <c r="C83" i="1"/>
  <c r="E82" i="1"/>
  <c r="C82" i="1"/>
  <c r="E81" i="1"/>
  <c r="C81" i="1"/>
  <c r="F81" i="1" s="1"/>
  <c r="F76" i="1"/>
  <c r="E76" i="1"/>
  <c r="C76" i="1"/>
  <c r="F72" i="1"/>
  <c r="E72" i="1"/>
  <c r="C72" i="1"/>
  <c r="E69" i="1"/>
  <c r="C69" i="1"/>
  <c r="F69" i="1" s="1"/>
  <c r="E67" i="1"/>
  <c r="C67" i="1"/>
  <c r="F67" i="1" s="1"/>
  <c r="E64" i="1"/>
  <c r="C64" i="1"/>
  <c r="F64" i="1" s="1"/>
  <c r="F63" i="1"/>
  <c r="E63" i="1"/>
  <c r="C63" i="1"/>
  <c r="E62" i="1"/>
  <c r="C62" i="1"/>
  <c r="F62" i="1" s="1"/>
  <c r="E58" i="1"/>
  <c r="C58" i="1"/>
  <c r="F58" i="1" s="1"/>
  <c r="F57" i="1"/>
  <c r="E57" i="1"/>
  <c r="C57" i="1"/>
  <c r="F56" i="1"/>
  <c r="E56" i="1"/>
  <c r="C56" i="1"/>
  <c r="E53" i="1"/>
  <c r="C53" i="1"/>
  <c r="F53" i="1" s="1"/>
  <c r="E48" i="1"/>
  <c r="C48" i="1"/>
  <c r="F48" i="1" s="1"/>
  <c r="E43" i="1"/>
  <c r="C43" i="1"/>
  <c r="F43" i="1" s="1"/>
  <c r="E41" i="1"/>
  <c r="F41" i="1" s="1"/>
  <c r="C41" i="1"/>
  <c r="E40" i="1"/>
  <c r="C40" i="1"/>
  <c r="E38" i="1"/>
  <c r="C38" i="1"/>
  <c r="F38" i="1" s="1"/>
  <c r="F36" i="1"/>
  <c r="E36" i="1"/>
  <c r="C36" i="1"/>
  <c r="F33" i="1"/>
  <c r="E33" i="1"/>
  <c r="C33" i="1"/>
  <c r="E32" i="1"/>
  <c r="C32" i="1"/>
  <c r="E30" i="1"/>
  <c r="C30" i="1"/>
  <c r="F30" i="1" s="1"/>
  <c r="E27" i="1"/>
  <c r="C27" i="1"/>
  <c r="F27" i="1" s="1"/>
  <c r="F24" i="1"/>
  <c r="E24" i="1"/>
  <c r="C24" i="1"/>
  <c r="E23" i="1"/>
  <c r="C23" i="1"/>
  <c r="E21" i="1"/>
  <c r="C21" i="1"/>
  <c r="F21" i="1" s="1"/>
  <c r="F19" i="1"/>
  <c r="E19" i="1"/>
  <c r="C19" i="1"/>
  <c r="F18" i="1"/>
  <c r="E18" i="1"/>
  <c r="C18" i="1"/>
  <c r="E15" i="1"/>
  <c r="C15" i="1"/>
  <c r="F15" i="1" s="1"/>
  <c r="E14" i="1"/>
  <c r="C14" i="1"/>
  <c r="F14" i="1" s="1"/>
  <c r="E13" i="1"/>
  <c r="C13" i="1"/>
  <c r="F13" i="1" s="1"/>
  <c r="F11" i="1"/>
  <c r="E11" i="1"/>
  <c r="C11" i="1"/>
  <c r="E9" i="1"/>
  <c r="C9" i="1"/>
  <c r="E7" i="1"/>
  <c r="C7" i="1"/>
  <c r="F7" i="1" s="1"/>
  <c r="G24" i="2" l="1"/>
  <c r="G63" i="2"/>
  <c r="G96" i="2"/>
  <c r="G134" i="2"/>
  <c r="G164" i="2"/>
  <c r="G203" i="2"/>
  <c r="G242" i="2"/>
  <c r="G276" i="2"/>
  <c r="G305" i="2"/>
  <c r="G345" i="2"/>
  <c r="G372" i="2"/>
  <c r="G414" i="2"/>
  <c r="G450" i="2"/>
  <c r="G500" i="2"/>
  <c r="G552" i="2"/>
  <c r="G586" i="2"/>
  <c r="G619" i="2"/>
  <c r="G650" i="2"/>
  <c r="G666" i="2"/>
  <c r="G697" i="2"/>
  <c r="G723" i="2"/>
  <c r="G747" i="2"/>
  <c r="G769" i="2"/>
  <c r="G809" i="2"/>
  <c r="G848" i="2"/>
  <c r="G888" i="2"/>
  <c r="G21" i="2"/>
  <c r="G58" i="2"/>
  <c r="G93" i="2"/>
  <c r="G132" i="2"/>
  <c r="G160" i="2"/>
  <c r="G200" i="2"/>
  <c r="G236" i="2"/>
  <c r="G270" i="2"/>
  <c r="G303" i="2"/>
  <c r="G339" i="2"/>
  <c r="G370" i="2"/>
  <c r="G406" i="2"/>
  <c r="G446" i="2"/>
  <c r="G494" i="2"/>
  <c r="G547" i="2"/>
  <c r="G583" i="2"/>
  <c r="G616" i="2"/>
  <c r="G642" i="2"/>
  <c r="G664" i="2"/>
  <c r="G695" i="2"/>
  <c r="G719" i="2"/>
  <c r="G745" i="2"/>
  <c r="G765" i="2"/>
  <c r="G802" i="2"/>
  <c r="G842" i="2"/>
  <c r="G880" i="2"/>
  <c r="G917" i="2"/>
  <c r="G14" i="2"/>
  <c r="G922" i="2" s="1"/>
  <c r="G48" i="2"/>
  <c r="G86" i="2"/>
  <c r="G125" i="2"/>
  <c r="G152" i="2"/>
  <c r="G189" i="2"/>
  <c r="G225" i="2"/>
  <c r="G262" i="2"/>
  <c r="G294" i="2"/>
  <c r="D6" i="3" s="1"/>
  <c r="G331" i="2"/>
  <c r="G366" i="2"/>
  <c r="G396" i="2"/>
  <c r="G437" i="2"/>
  <c r="G482" i="2"/>
  <c r="G533" i="2"/>
  <c r="G575" i="2"/>
  <c r="G612" i="2"/>
  <c r="D14" i="3" s="1"/>
  <c r="G630" i="2"/>
  <c r="G660" i="2"/>
  <c r="G689" i="2"/>
  <c r="G715" i="2"/>
  <c r="G740" i="2"/>
  <c r="G757" i="2"/>
  <c r="G793" i="2"/>
  <c r="G833" i="2"/>
  <c r="D17" i="3" s="1"/>
  <c r="G868" i="2"/>
  <c r="G912" i="2"/>
  <c r="G11" i="2"/>
  <c r="G41" i="2"/>
  <c r="G83" i="2"/>
  <c r="G123" i="2"/>
  <c r="D4" i="3" s="1"/>
  <c r="G147" i="2"/>
  <c r="G187" i="2"/>
  <c r="G221" i="2"/>
  <c r="D5" i="3" s="1"/>
  <c r="G257" i="2"/>
  <c r="G292" i="2"/>
  <c r="G329" i="2"/>
  <c r="G359" i="2"/>
  <c r="G391" i="2"/>
  <c r="G429" i="2"/>
  <c r="G476" i="2"/>
  <c r="D10" i="3" s="1"/>
  <c r="G526" i="2"/>
  <c r="D11" i="3" s="1"/>
  <c r="G572" i="2"/>
  <c r="G605" i="2"/>
  <c r="G628" i="2"/>
  <c r="G658" i="2"/>
  <c r="G687" i="2"/>
  <c r="D16" i="3" s="1"/>
  <c r="G712" i="2"/>
  <c r="G734" i="2"/>
  <c r="G755" i="2"/>
  <c r="G788" i="2"/>
  <c r="G831" i="2"/>
  <c r="G862" i="2"/>
  <c r="G914" i="2"/>
  <c r="G38" i="2"/>
  <c r="G81" i="2"/>
  <c r="D3" i="3" s="1"/>
  <c r="G112" i="2"/>
  <c r="G142" i="2"/>
  <c r="G184" i="2"/>
  <c r="G216" i="2"/>
  <c r="G254" i="2"/>
  <c r="G290" i="2"/>
  <c r="G325" i="2"/>
  <c r="D7" i="3" s="1"/>
  <c r="G356" i="2"/>
  <c r="G386" i="2"/>
  <c r="G426" i="2"/>
  <c r="D9" i="3" s="1"/>
  <c r="G470" i="2"/>
  <c r="G522" i="2"/>
  <c r="G569" i="2"/>
  <c r="G600" i="2"/>
  <c r="G626" i="2"/>
  <c r="G656" i="2"/>
  <c r="D15" i="3" s="1"/>
  <c r="G680" i="2"/>
  <c r="G708" i="2"/>
  <c r="G730" i="2"/>
  <c r="G753" i="2"/>
  <c r="G784" i="2"/>
  <c r="G828" i="2"/>
  <c r="G859" i="2"/>
  <c r="G904" i="2"/>
  <c r="G909" i="2"/>
  <c r="D2" i="3"/>
  <c r="F9" i="1"/>
  <c r="F102" i="1"/>
  <c r="F145" i="1"/>
  <c r="F251" i="1"/>
  <c r="F291" i="1"/>
  <c r="F871" i="1"/>
  <c r="F23" i="1"/>
  <c r="F922" i="1" s="1"/>
  <c r="F128" i="1"/>
  <c r="F162" i="1"/>
  <c r="F264" i="1"/>
  <c r="F304" i="1"/>
  <c r="F32" i="1"/>
  <c r="F82" i="1"/>
  <c r="F173" i="1"/>
  <c r="F313" i="1"/>
  <c r="F472" i="1"/>
  <c r="F548" i="1"/>
  <c r="F669" i="1"/>
  <c r="F711" i="1"/>
  <c r="F716" i="1"/>
  <c r="F750" i="1"/>
  <c r="F40" i="1"/>
  <c r="F137" i="1"/>
  <c r="F185" i="1"/>
  <c r="F285" i="1"/>
  <c r="F326" i="1"/>
  <c r="F371" i="1"/>
  <c r="F653" i="1"/>
  <c r="F686" i="1"/>
  <c r="F497" i="1"/>
  <c r="F511" i="1"/>
  <c r="F571" i="1"/>
  <c r="F593" i="1"/>
  <c r="F627" i="1"/>
  <c r="F703" i="1"/>
  <c r="F817" i="1"/>
  <c r="F861" i="1"/>
  <c r="D12" i="3"/>
  <c r="D13" i="3"/>
  <c r="F657" i="1"/>
  <c r="F367" i="1"/>
  <c r="F409" i="1"/>
  <c r="F537" i="1"/>
  <c r="F584" i="1"/>
  <c r="F661" i="1"/>
  <c r="F696" i="1"/>
  <c r="F758" i="1"/>
  <c r="F920" i="1"/>
  <c r="D8" i="3" l="1"/>
  <c r="F924" i="1"/>
  <c r="F925" i="1" s="1"/>
  <c r="D18" i="3"/>
  <c r="G924" i="2" l="1"/>
  <c r="D20" i="3" s="1"/>
</calcChain>
</file>

<file path=xl/sharedStrings.xml><?xml version="1.0" encoding="utf-8"?>
<sst xmlns="http://schemas.openxmlformats.org/spreadsheetml/2006/main" count="3569" uniqueCount="1139">
  <si>
    <t>Bill Ref.</t>
  </si>
  <si>
    <t>Description</t>
  </si>
  <si>
    <t>Quantity</t>
  </si>
  <si>
    <t>Unit</t>
  </si>
  <si>
    <t>Rate</t>
  </si>
  <si>
    <t>Total</t>
  </si>
  <si>
    <t>SUBSTRUCTURE</t>
  </si>
  <si>
    <t>THE FOLLOWING WORK TO BE CARRIED OUT IN ACCORDANCE WITH THE STRUCTURAL ENGINEER'S SPECIFICATION AND DRAWINGS</t>
  </si>
  <si>
    <t>D20 EXCAVATING AND FILLING</t>
  </si>
  <si>
    <t>EXCAVATING</t>
  </si>
  <si>
    <t>To reduce levels</t>
  </si>
  <si>
    <t>1A</t>
  </si>
  <si>
    <t>1 m maximum depth</t>
  </si>
  <si>
    <t>m3</t>
  </si>
  <si>
    <t>Trenches exceeding 300 wide</t>
  </si>
  <si>
    <t>1B</t>
  </si>
  <si>
    <t>Pits (18 nr)</t>
  </si>
  <si>
    <t>1C</t>
  </si>
  <si>
    <t>Extra over excavation irrespective of depth for breaking out (ALL APPROXIMATE)</t>
  </si>
  <si>
    <t>1D</t>
  </si>
  <si>
    <t>concrete</t>
  </si>
  <si>
    <t>1E</t>
  </si>
  <si>
    <t>reinforced concrete</t>
  </si>
  <si>
    <t>1F</t>
  </si>
  <si>
    <t>brickwork blockwork or stonework</t>
  </si>
  <si>
    <t>EARTHWORK SUPPORT</t>
  </si>
  <si>
    <t xml:space="preserve">To faces of excavation </t>
  </si>
  <si>
    <t>1G</t>
  </si>
  <si>
    <t>1 m maximum depth; distance between opposing faces not exceeding 2 m</t>
  </si>
  <si>
    <t>m2</t>
  </si>
  <si>
    <t>1H</t>
  </si>
  <si>
    <t>1 m maximum depth; distance between opposing faces over 4 m</t>
  </si>
  <si>
    <t>DISPOSAL</t>
  </si>
  <si>
    <t>1J</t>
  </si>
  <si>
    <t>Surface water</t>
  </si>
  <si>
    <t>item</t>
  </si>
  <si>
    <t>Excavated material</t>
  </si>
  <si>
    <t>1K</t>
  </si>
  <si>
    <t>off site</t>
  </si>
  <si>
    <t>1L</t>
  </si>
  <si>
    <t>on site; 50 m average distance and depositing</t>
  </si>
  <si>
    <t>SELECTED EXCAVATED MATERIAL; OBTAINED FROM ON SITE SPOIL HEAPS</t>
  </si>
  <si>
    <t>Filling to excavations</t>
  </si>
  <si>
    <t>2A</t>
  </si>
  <si>
    <t>over 250 average thick</t>
  </si>
  <si>
    <t>HERBICIDES; ROUNDUP PRO BIACTIVE 450 CONCENTRATE; MONSANTO UK LIMITED</t>
  </si>
  <si>
    <t>Applying to surfaces</t>
  </si>
  <si>
    <t>2B</t>
  </si>
  <si>
    <t>in accordance with manufacturer's recommendations</t>
  </si>
  <si>
    <t>SURFACE TREATMENTS</t>
  </si>
  <si>
    <t>2C</t>
  </si>
  <si>
    <t>Compacting bottoms of excavations; blinding with 50 thick sand</t>
  </si>
  <si>
    <t>2D</t>
  </si>
  <si>
    <t>Compacting bottoms of excavations; blinding with 50 thick lean mix concrete</t>
  </si>
  <si>
    <t>E10 IN SITU CONCRETE MIXING/CASTING/CURING</t>
  </si>
  <si>
    <t>PLAIN; BS 8500; GRADE C25</t>
  </si>
  <si>
    <t>2E</t>
  </si>
  <si>
    <t>Column casings</t>
  </si>
  <si>
    <t>Filling hollow walls</t>
  </si>
  <si>
    <t>2F</t>
  </si>
  <si>
    <t>not exceeding 150 thick</t>
  </si>
  <si>
    <t>PLAIN; BS 8500-2 AND BS EN 206-1; GRADE GEN3 SULPHATE RESISTING DS-1 AC-1; SPECIFICATION E10/105</t>
  </si>
  <si>
    <t>2G</t>
  </si>
  <si>
    <t>Foundations</t>
  </si>
  <si>
    <t>2H</t>
  </si>
  <si>
    <t>Isolated foundations</t>
  </si>
  <si>
    <t>GROUTING; NEAT PORTLAND CEMENT; NON SHRINK ADDITIVE; 25 THICK</t>
  </si>
  <si>
    <t>2J</t>
  </si>
  <si>
    <t>Stanchion bases</t>
  </si>
  <si>
    <t>nr</t>
  </si>
  <si>
    <t>THE FOLLOWING WORKS ARE TO BE CONTRACTOR DESIGNED</t>
  </si>
  <si>
    <t>E60 PRECAST/COMPOSITE CONCRETE DECKING</t>
  </si>
  <si>
    <t>BEAM AND BLOCK; CONCRETE INFILL; GROUTING JOINTS; LATERAL RESTRAINT STRAPS; AS DRAWINGS NRS TI-20A AND SS24070/100, 105 AND 110; SPECIFICATION E60/240</t>
  </si>
  <si>
    <t>Slabs</t>
  </si>
  <si>
    <t>3A</t>
  </si>
  <si>
    <t>225 thick; sloping not exceeding 15 degrees</t>
  </si>
  <si>
    <t>(END OF WORKS WHICH ARE TO BE CONTRACTOR DESIGNED)</t>
  </si>
  <si>
    <t>F10 BRICK/BLOCK WALLING</t>
  </si>
  <si>
    <t>FACING BRICKWORK; LEICESTERSHIRE RUSSET MIXTURE BUFF; FORTERRA BUILDING PRODUCTS LIMITED; GAUGED MORTAR 1:0.5:4; CREAM COLOURED; FLUSH JOINT POINTING</t>
  </si>
  <si>
    <t>Walls</t>
  </si>
  <si>
    <t>3B</t>
  </si>
  <si>
    <t>103 thick; facework one side</t>
  </si>
  <si>
    <t>BLOCKWORK; CELCON HIGH STRENGTH GRADE BLOCKS; H + H CELCON LIMITED; 7.3 N/MM2; TYPE II MORTAR</t>
  </si>
  <si>
    <t>3C</t>
  </si>
  <si>
    <t>100 thick</t>
  </si>
  <si>
    <t>3D</t>
  </si>
  <si>
    <t>140 thick</t>
  </si>
  <si>
    <t>3E</t>
  </si>
  <si>
    <t>200 thick</t>
  </si>
  <si>
    <t>F30 ACCESSORIES/SUNDRY ITEMS FOR BRICK/BLOCK/STONE WALLING</t>
  </si>
  <si>
    <t>SUNDRIES</t>
  </si>
  <si>
    <t>Forming cavities in hollow walls</t>
  </si>
  <si>
    <t>3F</t>
  </si>
  <si>
    <t>100 wide</t>
  </si>
  <si>
    <t>3G</t>
  </si>
  <si>
    <t>100 wide; Ancon RT2 wall ties at 450 centres vertically and 900 centres horizontally and at maximum 225 centres vertically to openings</t>
  </si>
  <si>
    <t>3H</t>
  </si>
  <si>
    <t>100 wide; Ancon RT2 wall ties with insulation retaining clips at 450 centres vertically and 900 centres horizontally and at maximum 225 centres vertically to openings; 90 thick Ecotherm Eco-Cavity insulation</t>
  </si>
  <si>
    <t>DAMP PROOF COURSES; ZEDEX CPT; VISQUEEN BUILDING PRODUCTS</t>
  </si>
  <si>
    <t>On surfaces</t>
  </si>
  <si>
    <t>4A</t>
  </si>
  <si>
    <t>not exceeding 225 wide; horizontal</t>
  </si>
  <si>
    <t>Cavity trays</t>
  </si>
  <si>
    <t>4B</t>
  </si>
  <si>
    <t>over 225 wide; horizontal; over air bricks (APPROXIMATE)</t>
  </si>
  <si>
    <t>PROPRIETARY ITEMS; GLIDEVALE PROTECT</t>
  </si>
  <si>
    <t>Airbricks</t>
  </si>
  <si>
    <t>4C</t>
  </si>
  <si>
    <t>Ref MV250 Terracotta; complete with periscope Ref MV251 and vertical adapter Ref MV254 (APPROXIMATE)</t>
  </si>
  <si>
    <t>J30 LIQUID APPLIED TANKING/DAMP PROOF MEMBRANES</t>
  </si>
  <si>
    <t>FLEXISEAL; TWO COATS; RIW LIMITED</t>
  </si>
  <si>
    <t>Tanking and damp proofing</t>
  </si>
  <si>
    <t>4D</t>
  </si>
  <si>
    <t>over 300 wide; vertical; work subsequently covered; to blockwork (APPROXIMATE)</t>
  </si>
  <si>
    <t>FRAME</t>
  </si>
  <si>
    <t>G10 STRUCTURAL STEEL FRAMING</t>
  </si>
  <si>
    <t>FABRICATED; BS 4-1:1993/BS EN 10210-1; GRADE 355; AS STRUCTURAL ENGINEER'S SPECIFICATION AND DRAWINGS NRS SS24070/106, 110, 111, 120 AND 130 (CONTRACTOR DESIGNED CONNECTIONS)</t>
  </si>
  <si>
    <t>Columns</t>
  </si>
  <si>
    <t>6A</t>
  </si>
  <si>
    <t>weight not exceeding 40 kg/m</t>
  </si>
  <si>
    <t>t</t>
  </si>
  <si>
    <t>6B</t>
  </si>
  <si>
    <t>weight not exceeding 40 kg/m; square hollow sections</t>
  </si>
  <si>
    <t>6C</t>
  </si>
  <si>
    <t>weight 40 to 100 kg/m</t>
  </si>
  <si>
    <t>Beams</t>
  </si>
  <si>
    <t>6D</t>
  </si>
  <si>
    <t>6E</t>
  </si>
  <si>
    <t>Bracings</t>
  </si>
  <si>
    <t>6F</t>
  </si>
  <si>
    <t>6G</t>
  </si>
  <si>
    <t>weight not exceeding 40 kg/m; circular hollow sections</t>
  </si>
  <si>
    <t>Fittings</t>
  </si>
  <si>
    <t>6H</t>
  </si>
  <si>
    <t>generally (APPROXIMATE)</t>
  </si>
  <si>
    <t>Holding down bolts</t>
  </si>
  <si>
    <t>6J</t>
  </si>
  <si>
    <t>M16 resin anchors; minimum 200 deep embedment</t>
  </si>
  <si>
    <t>6K</t>
  </si>
  <si>
    <t>M20 holding down bolts; 75 x 75 washer; setting in and including tapered box; minimum 200 deep embedment</t>
  </si>
  <si>
    <t>Erection</t>
  </si>
  <si>
    <t>6L</t>
  </si>
  <si>
    <t>permanent erection on site (APPROXIMATE)</t>
  </si>
  <si>
    <t>SURFACE PREPARATION; BLAST CLEANING; BS 7079 PART A1; PREPARATION GRADE SA21/2</t>
  </si>
  <si>
    <t>6M</t>
  </si>
  <si>
    <t>At works</t>
  </si>
  <si>
    <t>SURFACE TREATMENTS; TWO PART EPOXY ZINC PHOSPHATE PRIMER; MINIMUM DRY FILM THICKNESS 25 MICRONS</t>
  </si>
  <si>
    <t>6N</t>
  </si>
  <si>
    <t>SURFACE TREATMENTS; TWO PART EPOXY HIGH BUILD POST FABRICATION ZINC PHOSPHATE PRIMER; MINIMUM DRY FILM THICKNESS 75 MICRONS</t>
  </si>
  <si>
    <t>7A</t>
  </si>
  <si>
    <t>SURFACE TREATMENTS; GALVANISING; MINIMUM DRY THICKNESS 140 MICRONS; SPECIFICATION G10/620</t>
  </si>
  <si>
    <t>7B</t>
  </si>
  <si>
    <t>M60 PAINTING/CLEAR FINISHING</t>
  </si>
  <si>
    <t>PAINTING METAL; TWO COATS BITUMASTIC PAINT</t>
  </si>
  <si>
    <t>General surfaces of structural metalwork</t>
  </si>
  <si>
    <t>7C</t>
  </si>
  <si>
    <t>over 300 girth</t>
  </si>
  <si>
    <t>M61 INTUMESCENT COATINGS FOR FIRE PROTECTION OF STEELWORK</t>
  </si>
  <si>
    <t>PAINTING METAL; NULLIFIRE SC902 FAST CURE INTUMESCENT PAINT; NULLIFIRE TS134 ACRYLIC POLYURETHANE TOP SEAL; CPG GROUP</t>
  </si>
  <si>
    <t>7D</t>
  </si>
  <si>
    <t>over 300 girth (APPROXIMATE)</t>
  </si>
  <si>
    <t>ROOF</t>
  </si>
  <si>
    <t>G20 CARPENTRY/TIMBER FRAMING/FIRST FIXING</t>
  </si>
  <si>
    <t>NOTWITHSTANDING CLAUSE 2.2.2.1 OF THE CONDITIONS OF CONTRACT THIS WORK HAS NOT BEEN MEASURED IN ACCORDANCE WITH SMM7</t>
  </si>
  <si>
    <t>PRESERVED SAWN SOFTWOOD; TO APPROPRIATE STRENGTH GRADE; AS DRAWINGS NRS TI-23A, TI-30A AND TI-31A</t>
  </si>
  <si>
    <t>Trussed rafters; to TRADA registered specialists design; BS 5268 Part 3; including all necessary ancillary timbers, binders, bracings; 25 x 100 diagonal wind bracing, trimmers and the like and all necessary metal fixings, hangers, anchors, connectors, clips and the like (this item to include all timberwork to the roof - valley boards, wall plate and supports to fascia and soffit measured elsewhere)</t>
  </si>
  <si>
    <t>9A</t>
  </si>
  <si>
    <t>rafters at 600 centres (approximate area on slopes 800 m2)</t>
  </si>
  <si>
    <t>PRESERVED SAWN SOFTWOOD</t>
  </si>
  <si>
    <t>Pitched roof members</t>
  </si>
  <si>
    <t>9B</t>
  </si>
  <si>
    <t>50 x 50</t>
  </si>
  <si>
    <t>m</t>
  </si>
  <si>
    <t>9C</t>
  </si>
  <si>
    <t>50 x 100</t>
  </si>
  <si>
    <t>9D</t>
  </si>
  <si>
    <t>50 x 150</t>
  </si>
  <si>
    <t>PRESERVED SAWN SOFTWOOD; GRADE C24</t>
  </si>
  <si>
    <t>Plates</t>
  </si>
  <si>
    <t>9E</t>
  </si>
  <si>
    <t>75 x 100; bedding in cement mortar 1:3</t>
  </si>
  <si>
    <t>9F</t>
  </si>
  <si>
    <t>75 x 140; bedding in cement mortar 1:3</t>
  </si>
  <si>
    <t>9G</t>
  </si>
  <si>
    <t>75 x 140; fixing with M12 (G8.8) bolts at maximum 600 centres</t>
  </si>
  <si>
    <t>9H</t>
  </si>
  <si>
    <t>25 x 100</t>
  </si>
  <si>
    <t>9J</t>
  </si>
  <si>
    <t>47 x 100</t>
  </si>
  <si>
    <t>9K</t>
  </si>
  <si>
    <t>47 x 150</t>
  </si>
  <si>
    <t>9L</t>
  </si>
  <si>
    <t>47 x 200</t>
  </si>
  <si>
    <t>10A</t>
  </si>
  <si>
    <t>50 x 190; fitting into web of steel beam; bolting at 900 centres (bolts measured elsewhere)</t>
  </si>
  <si>
    <t>10B</t>
  </si>
  <si>
    <t>50 x 200</t>
  </si>
  <si>
    <t>10C</t>
  </si>
  <si>
    <t>70 x 230; fitting into web of steel beam</t>
  </si>
  <si>
    <t>10D</t>
  </si>
  <si>
    <t>80 x 280; fitting into web of steel beam</t>
  </si>
  <si>
    <t>GALVANISED MILD STEEL</t>
  </si>
  <si>
    <t>Bolts</t>
  </si>
  <si>
    <t>10E</t>
  </si>
  <si>
    <t>M12 (G8.8) diameter x 300 long; including 20 diameter spacer tubes</t>
  </si>
  <si>
    <t>GALVANISED MILD STEEL; BAT; EXPAMET BUILDING PRODUCTS</t>
  </si>
  <si>
    <t>Straps</t>
  </si>
  <si>
    <t>10F</t>
  </si>
  <si>
    <t>Ref M305; 30 x 5 x 1000 girth; bent x 1; plugging; screwing; to masonry (to minimum 4 nr concrete blocks using minimum 6 nr screws)</t>
  </si>
  <si>
    <t>Truss clips</t>
  </si>
  <si>
    <t>10G</t>
  </si>
  <si>
    <t>Ref TC47</t>
  </si>
  <si>
    <t>PLASTICS; PVCU; PBS LIMITED; ANTHRACITE GREY; FIXING WITH WHITE HEAD NAILS; INCLUDING JOINTING AND CORNER TRIMS</t>
  </si>
  <si>
    <t>Fascia boards</t>
  </si>
  <si>
    <t>10H</t>
  </si>
  <si>
    <t>150 wide</t>
  </si>
  <si>
    <t>Eaves and verge soffit boards; 9 thick</t>
  </si>
  <si>
    <t>10J</t>
  </si>
  <si>
    <t>250 wide; continuous strip ventilator</t>
  </si>
  <si>
    <t>H61 FIBRE CEMENT SLATING</t>
  </si>
  <si>
    <t>THRUTONE FIBRE CEMENT SLATES; 600 X 300; BLUE/BLACK; MARLEY ETERNIT; ON AND INCLUDING 25 X 50 PRESERVED SAWN SOFTWOOD BATTENS AND GLIDEVALE PROTECT VP400 BREATHABLE ROOFING MEMBRANE</t>
  </si>
  <si>
    <t>Roof coverings</t>
  </si>
  <si>
    <t>11A</t>
  </si>
  <si>
    <t>pitch 20 degrees</t>
  </si>
  <si>
    <t>11B</t>
  </si>
  <si>
    <t>pitch 35 degrees</t>
  </si>
  <si>
    <t>11C</t>
  </si>
  <si>
    <t>Abutments</t>
  </si>
  <si>
    <t>Eaves</t>
  </si>
  <si>
    <t>11D</t>
  </si>
  <si>
    <t>including 50 x 75 (extreme) tilting fillet, 325 wide membrane carrier strip and Rytons RRV250 rafter roll</t>
  </si>
  <si>
    <t>Verges</t>
  </si>
  <si>
    <t>11E</t>
  </si>
  <si>
    <t>including slate-and-a-half in alternate courses and extra single undercloak coarse and verge closer on and including 19 x 38 preserved sawn softwood batten</t>
  </si>
  <si>
    <t>Ridges</t>
  </si>
  <si>
    <t>11F</t>
  </si>
  <si>
    <t>cutting slates both sides; half round segmental ridge tiles; bedding in gauged mortar 1:1:6</t>
  </si>
  <si>
    <t>Valleys</t>
  </si>
  <si>
    <t>11G</t>
  </si>
  <si>
    <t>cutting slates both sides; bedding in gauged mortar 1:1:6</t>
  </si>
  <si>
    <t>H71 LEAD SHEET COVERINGS/FLASHINGS</t>
  </si>
  <si>
    <t>MILLED SHEET LEAD; BS 1178; CODE 3; APPLYING PATINATION OIL IMMEDIATELY AFTER FIXING</t>
  </si>
  <si>
    <t>Soakers and slates</t>
  </si>
  <si>
    <t>11H</t>
  </si>
  <si>
    <t>175 x 425 (APPROXIMATE)</t>
  </si>
  <si>
    <t>MILLED SHEET LEAD; BS 1178; CODE 4; APPLYING PATINATION OIL IMMEDIATELY AFTER FIXING</t>
  </si>
  <si>
    <t>Flashings</t>
  </si>
  <si>
    <t>11J</t>
  </si>
  <si>
    <t>250 girth; bent x 2; stepped; dressing over slating and tiling; wedging into and including groove in brickwork</t>
  </si>
  <si>
    <t>MILLED SHEET LEAD; BS 1178; CODE 5; APPLYING PATINATION OIL IMMEDIATELY AFTER FIXING</t>
  </si>
  <si>
    <t>12A</t>
  </si>
  <si>
    <t>500 girth; bent x 4; sloping; both edges welted</t>
  </si>
  <si>
    <t>K11 RIGID SHEET FLOORING/SHEATHING/LININGS/CASINGS</t>
  </si>
  <si>
    <t>PLYWOOD; EXTERNAL QUALITY; 12 THICK; TO TIMBER</t>
  </si>
  <si>
    <t>Valley boards</t>
  </si>
  <si>
    <t>12B</t>
  </si>
  <si>
    <t>225 wide</t>
  </si>
  <si>
    <t>P10 SUNDRY INSULATION/PROOFING WORK/FIRE STOPS</t>
  </si>
  <si>
    <t>MAT OR QUILT INSULATION; LOFT ROLL 44; KNAUF INSULATION LIMITED; 150 THICK</t>
  </si>
  <si>
    <t>Between members</t>
  </si>
  <si>
    <t>12C</t>
  </si>
  <si>
    <t>members at 400 centres; horizontal</t>
  </si>
  <si>
    <t>12D</t>
  </si>
  <si>
    <t>members at 600 centres; horizontal</t>
  </si>
  <si>
    <t>Across members</t>
  </si>
  <si>
    <t>12E</t>
  </si>
  <si>
    <t>12F</t>
  </si>
  <si>
    <t>members at 400 centres; vertical</t>
  </si>
  <si>
    <t>12G</t>
  </si>
  <si>
    <t>12H</t>
  </si>
  <si>
    <t>on suspended ceiling grid; horizontal</t>
  </si>
  <si>
    <t>BOARD OR SLAB INSULATION; ECOTHERM ECO-VERSAL; KINGSPAN INSULATION LIMITED; 150 THICK</t>
  </si>
  <si>
    <t>12J</t>
  </si>
  <si>
    <t>members at 400 centres; sloping</t>
  </si>
  <si>
    <t>FIRESTOPS; LINEAR FIRESTOPS; ROCKWOOL LIMITED; 2 NR LAYERS EACH 100 THICK</t>
  </si>
  <si>
    <t>Between top of block wall and underside of roof</t>
  </si>
  <si>
    <t>12K</t>
  </si>
  <si>
    <t>R10 RAINWATER PIPEWORK/GUTTERS</t>
  </si>
  <si>
    <t>PLASTICS PIPEWORK; MARLEY PLUMBING AND DRAINAGE LIMITED; BLACK</t>
  </si>
  <si>
    <t>Pipes</t>
  </si>
  <si>
    <t>13A</t>
  </si>
  <si>
    <t>75 nominal size; fixing with pipe clips and backplates; plugging; screwing; to masonry</t>
  </si>
  <si>
    <t>Extra over for</t>
  </si>
  <si>
    <t>13B</t>
  </si>
  <si>
    <t>shoes</t>
  </si>
  <si>
    <t>13C</t>
  </si>
  <si>
    <t>made offsets 400 projection</t>
  </si>
  <si>
    <t>PLASTICS GUTTERS; DEEPFLOW; BLACK; MARLEY PLUMBING AND DRAINAGE LIMITED; BLACK</t>
  </si>
  <si>
    <t>Half round gutters</t>
  </si>
  <si>
    <t>13D</t>
  </si>
  <si>
    <t>150 diameter; fixing with fascia brackets; screwing; to timber</t>
  </si>
  <si>
    <t>13E</t>
  </si>
  <si>
    <t>stopped ends</t>
  </si>
  <si>
    <t>13F</t>
  </si>
  <si>
    <t>angles 90 degrees</t>
  </si>
  <si>
    <t>13G</t>
  </si>
  <si>
    <t>running outlets</t>
  </si>
  <si>
    <t>EXTERNAL WALLS</t>
  </si>
  <si>
    <t>ENGINEERING BRICKS; BS EN 771-1; CLASS B; CEMENT MORTAR 1:3</t>
  </si>
  <si>
    <t>Padstones</t>
  </si>
  <si>
    <t>15A</t>
  </si>
  <si>
    <t>330 x 100 x 225 (PS1)</t>
  </si>
  <si>
    <t>15B</t>
  </si>
  <si>
    <t>440 x 100 x 225 (PS2)</t>
  </si>
  <si>
    <t>15C</t>
  </si>
  <si>
    <t>15D</t>
  </si>
  <si>
    <t>brick on edge bands 215 wide; flush; horizontal</t>
  </si>
  <si>
    <t>BLOCKWORK; CELCON STANDARD BLOCKS; H + H CELCON LIMITED; 4 N/MM2; GAUGED MORTAR 1:1:6; FLUSH JOINT POINTING</t>
  </si>
  <si>
    <t>15E</t>
  </si>
  <si>
    <t>15F</t>
  </si>
  <si>
    <t>100 thick; facework one side</t>
  </si>
  <si>
    <t>15G</t>
  </si>
  <si>
    <t>100 wide; Ancon RT2 wall ties with insulation retaining clips at 450 centres vertically and 900 centres horizontally and at maximum 225 centres vertically to movement joints, openings and steel columns; 90 thick Ecotherm Eco-Cavity insulation</t>
  </si>
  <si>
    <t>15H</t>
  </si>
  <si>
    <t>over 225 wide; stepped</t>
  </si>
  <si>
    <t>PROPRIETARY ITEMS; KOOLTHERM CAVITY CLOSERS; KINGSPAN INSULATION LIMITED</t>
  </si>
  <si>
    <t>Closing cavities</t>
  </si>
  <si>
    <t>16A</t>
  </si>
  <si>
    <t>100 wide; vertical</t>
  </si>
  <si>
    <t>16B</t>
  </si>
  <si>
    <t>100 wide; horizontal</t>
  </si>
  <si>
    <t>GALVANISED MILD STEEL; EXPANDED METAL LATH BRICK REINFORCEMENT</t>
  </si>
  <si>
    <t>To top of steel beam</t>
  </si>
  <si>
    <t>16C</t>
  </si>
  <si>
    <t>112 wide; tack welding</t>
  </si>
  <si>
    <t>DESIGNED JOINTS; ANCON IHR-S CONCEALED HEAD RESTRAINT TIES; 10 THICK AEROFILL 1 SOFT JOINT; SEALING BOTH EDGES WITH TWO PART POLYSULPHIDE SEALANT</t>
  </si>
  <si>
    <t>Between top of block wall and underside of steel beam</t>
  </si>
  <si>
    <t>16D</t>
  </si>
  <si>
    <t>DESIGNED JOINTS; 20 X 2.5 X 250 GALVANISED STEEL FLATS AT MAXIMUM 225 CENTRES; ONE END SHOT FIRED TO STEEL COLUMN; OTHER END MINIMUM 50 LONG EMBEDMENT INTO BLOCKWORK JOINT</t>
  </si>
  <si>
    <t>In blockwork</t>
  </si>
  <si>
    <t>16E</t>
  </si>
  <si>
    <t>DESIGNED JOINTS; 20 X 2.5 X 250 GALVANISED STEEL FLATS AT MAXIMUM 450 CENTRES; ONE END ISOLATED WITH PLASTIC SLEEVE; 10 THICK AEROFILL 1; SEALING ONE EDGE WITH TWO PART POLYSULPHIDE SEALANT</t>
  </si>
  <si>
    <t>In facework</t>
  </si>
  <si>
    <t>16F</t>
  </si>
  <si>
    <t>215 wide; vertical</t>
  </si>
  <si>
    <t>PROPRIETARY ITEMS; CATNIC</t>
  </si>
  <si>
    <t>Lintels; Ref CG90/100 (L1/L3/L7)</t>
  </si>
  <si>
    <t>16G</t>
  </si>
  <si>
    <t>1200 long</t>
  </si>
  <si>
    <t>16H</t>
  </si>
  <si>
    <t>1350 long</t>
  </si>
  <si>
    <t>16J</t>
  </si>
  <si>
    <t>1500 long</t>
  </si>
  <si>
    <t>17A</t>
  </si>
  <si>
    <t>2100 long</t>
  </si>
  <si>
    <t>17B</t>
  </si>
  <si>
    <t>2400 long</t>
  </si>
  <si>
    <t>Lintels; Ref CX90/100 (L2)</t>
  </si>
  <si>
    <t>17C</t>
  </si>
  <si>
    <t>3600 long</t>
  </si>
  <si>
    <t>H20 RIGID SHEET CLADDING</t>
  </si>
  <si>
    <t>HARDIE PLANK FIBRE CEMENT BOARD CLADDING; JAMES HARDIE BUILDING PRODUCTS LIMITED; 3600 X 180 X 8 BOARDS; CEDAR TEXTURE; HORIZONTAL OVERLAP STYLE; PEARL GREY; CUTTING, DRILLING AND FIXING IN ACCORDANCE MANUFACTURER'S RECOMMENDATIONS; ON AND INCLUDING 50 X 50 PRESERVED SAWN SOFTWOOD VERTICAL BATTENS AT MAXIMUM 600 CENTRES GENERALLY; EDPM GASKET TAPE; ADDITIONAL PRESERVED SAWN SOFTWOOD VERTICAL BATTENS AT JOINTS/CORNER</t>
  </si>
  <si>
    <t>17D</t>
  </si>
  <si>
    <t>over 300 wide</t>
  </si>
  <si>
    <t>17E</t>
  </si>
  <si>
    <t>not exceeding 300 wide; fixing with grab adhesive</t>
  </si>
  <si>
    <t>Abutments (with facing brickwork)</t>
  </si>
  <si>
    <t>17F</t>
  </si>
  <si>
    <t>including starter/ventilation profile</t>
  </si>
  <si>
    <t>Abutments (at bottom and window heads)</t>
  </si>
  <si>
    <t>17G</t>
  </si>
  <si>
    <t>including 50 deep Hardie Plank starter ventilation profile</t>
  </si>
  <si>
    <t>Abutments (at window sills)</t>
  </si>
  <si>
    <t>17H</t>
  </si>
  <si>
    <t>including 50 deep Hardie Plank ventilation profile</t>
  </si>
  <si>
    <t>Finished external angles</t>
  </si>
  <si>
    <t>17J</t>
  </si>
  <si>
    <t>including metal profile trim</t>
  </si>
  <si>
    <t>Finished internal angles</t>
  </si>
  <si>
    <t>17K</t>
  </si>
  <si>
    <t>FIRESTOPS; LINEAR FIRESTOPS; ROCKWOOL LIMITED; 100 THICK</t>
  </si>
  <si>
    <t>Between masonry skins of external cavity walls</t>
  </si>
  <si>
    <t>18A</t>
  </si>
  <si>
    <t>FIRE STOPS; ENVIROGRAF CV30/4 FIRE BARRIERS; INTUMESCENT SYSTEMS LIMITED</t>
  </si>
  <si>
    <t>Between membrane and cladding</t>
  </si>
  <si>
    <t>18B</t>
  </si>
  <si>
    <t>horizontal</t>
  </si>
  <si>
    <t>18C</t>
  </si>
  <si>
    <t>vertical</t>
  </si>
  <si>
    <t>WINDOWS AND EXTERNAL DOORS</t>
  </si>
  <si>
    <t>L10 WINDOWS/ROOFLIGHTS/SCREENS/LOUVRES</t>
  </si>
  <si>
    <t>ALUMINIUM; POLYESTER POWDER COATED; WHITE; SEALED DOUBLE GLAZED UNITS 34 THICK OVERALL COMPRISING 6 THICK INNER AND OUTER PANES WITH 22 WIDE ARGON FILLED GAP AND LOW-E EMISSIVITY COATING EXTERNALLY; ALL GLASS TO BS 6262:2005; ALL GLAZING WITHIN 800 HIGH OF FINISHED FLOOR LEVEL TO BE TOUGHENED SAFETY GLASS; U VALUE TO BE 1.2W/M2K; 2 NR ROWS 60 DIAMETER DOT MANIFESTATIONS; WINDOWS TO BE DESIGNED MANUFACTURED AND INSTALLED IN ACCORDANCE WITH PAS24:2012; INCLUDING IRONMONGERY; AS DRAWING NR TI-41A</t>
  </si>
  <si>
    <t>Combined units of windows and doors</t>
  </si>
  <si>
    <t>20A</t>
  </si>
  <si>
    <t>2410 x 2545 (ED1)</t>
  </si>
  <si>
    <t>20B</t>
  </si>
  <si>
    <t>5990 x 3445 (W5 and ED2)</t>
  </si>
  <si>
    <t>PVCU; WHITE; SEALED DOUBLE GLAZED UNITS 34 THICK OVERALL COMPRISING 6 THICK INNER AND OUTER PANES WITH 22 WIDE ARGON FILLED GAP AND LOW-E EMISSIVITY COATING EXTERNALLY; ALL GLASS TO BS 6262:2005; ALL GLAZING WITHIN 800 HIGH OF FINISHED FLOOR LEVEL TO BE TOUGHENED SAFETY GLASS; U VALUE TO BE 1.2W/M2K; WINDOWS TO BE DESIGNED MANUFACTURED AND INSTALLED IN ACCORDANCE WITH PAS24:2012; INCLUDING IRONMONGERY; AS DRAWING NR TI-41A</t>
  </si>
  <si>
    <t>Windows and window frames</t>
  </si>
  <si>
    <t>20C</t>
  </si>
  <si>
    <t>890 x 1040 (W1, W2, W3 and W11)</t>
  </si>
  <si>
    <t>20D</t>
  </si>
  <si>
    <t>1190 x 1040 (W8)</t>
  </si>
  <si>
    <t>20E</t>
  </si>
  <si>
    <t>1190 x 1290 (W9)</t>
  </si>
  <si>
    <t>20F</t>
  </si>
  <si>
    <t>1790 x 590 (W6 and W7)</t>
  </si>
  <si>
    <t>20G</t>
  </si>
  <si>
    <t>1790 x 1040 (W4)</t>
  </si>
  <si>
    <t>20H</t>
  </si>
  <si>
    <t>4500 x 1340 (W10)</t>
  </si>
  <si>
    <t>GAUGED MORTAR 1:1:6</t>
  </si>
  <si>
    <t>20J</t>
  </si>
  <si>
    <t>Bedding frames</t>
  </si>
  <si>
    <t>MASTIC; TWO PART POLYSULPHIDE</t>
  </si>
  <si>
    <t>20K</t>
  </si>
  <si>
    <t>Pointing frames</t>
  </si>
  <si>
    <t>L20 DOORS/SHUTTERS/HATCHES</t>
  </si>
  <si>
    <t>Doors with frames</t>
  </si>
  <si>
    <t>21A</t>
  </si>
  <si>
    <t>1020 x 2095 (ED3, ED6 and ED7)</t>
  </si>
  <si>
    <t>21B</t>
  </si>
  <si>
    <t>1020 x 2095 (ED5)</t>
  </si>
  <si>
    <t>21C</t>
  </si>
  <si>
    <t>1790 x 2095 (ED8)</t>
  </si>
  <si>
    <t>21D</t>
  </si>
  <si>
    <t>3190 x 2395; up and over garage (ED4)</t>
  </si>
  <si>
    <t>21E</t>
  </si>
  <si>
    <t>21F</t>
  </si>
  <si>
    <t>PAINTING WOOD; ONE COAT PRIMER; ON SITE PRIOR TO FIXING</t>
  </si>
  <si>
    <t>General surfaces</t>
  </si>
  <si>
    <t>21G</t>
  </si>
  <si>
    <t>isolated surfaces; not exceeding 300 girth</t>
  </si>
  <si>
    <t>PAINTING WOOD; TOUCH UP PRIMER; TWO UNDERCOATS; ONE FINISHING COAT; DULUX TRADE DIAMOND QUICK DRYING EGGSHELL PAINT; GOOSEWING GREY; ICI LIMITED</t>
  </si>
  <si>
    <t>21H</t>
  </si>
  <si>
    <t>P20 UNFRAMED ISOLATED TRIMS/SKIRTINGS/SUNDRY ITEMS</t>
  </si>
  <si>
    <t>MEDIUM DENSITY FIBREBOARD</t>
  </si>
  <si>
    <t>Window boards</t>
  </si>
  <si>
    <t>21J</t>
  </si>
  <si>
    <t>25 x 225; stopped labours 1 nr</t>
  </si>
  <si>
    <t>INTERNAL WALLS AND PARTITIONS</t>
  </si>
  <si>
    <t>23A</t>
  </si>
  <si>
    <t>23B</t>
  </si>
  <si>
    <t>23C</t>
  </si>
  <si>
    <t>23D</t>
  </si>
  <si>
    <t>23E</t>
  </si>
  <si>
    <t>100 thick; facework both sides</t>
  </si>
  <si>
    <t>23F</t>
  </si>
  <si>
    <t>140 thick; facework both sides</t>
  </si>
  <si>
    <t>23G</t>
  </si>
  <si>
    <t>100 wide; blockwork 100 thick; vertical</t>
  </si>
  <si>
    <t>23H</t>
  </si>
  <si>
    <t>23J</t>
  </si>
  <si>
    <t>23K</t>
  </si>
  <si>
    <t>24A</t>
  </si>
  <si>
    <t>DESIGN JOINTS; ANCON IHR-S CONCEALED HEAD RESTRAINT TIES; 10 THICK AEROFILL 1 SOFT JOINT; SEALING BOTH EDGES WITH TWO PART POLYSULPHIDE SEALANT</t>
  </si>
  <si>
    <t>24B</t>
  </si>
  <si>
    <t>Lintels; Ref BSD100 (L10/L11/L12)</t>
  </si>
  <si>
    <t>24C</t>
  </si>
  <si>
    <t>24D</t>
  </si>
  <si>
    <t>24E</t>
  </si>
  <si>
    <t>3000 long</t>
  </si>
  <si>
    <t>Lintels; Ref BHD100 (L8/L9)</t>
  </si>
  <si>
    <t>24F</t>
  </si>
  <si>
    <t>2150 long</t>
  </si>
  <si>
    <t>24G</t>
  </si>
  <si>
    <t>3900 long</t>
  </si>
  <si>
    <t>Lintels; Ref CG90/100 (L4/L5/L13)</t>
  </si>
  <si>
    <t>24H</t>
  </si>
  <si>
    <t>24J</t>
  </si>
  <si>
    <t>2550 long</t>
  </si>
  <si>
    <t>Lintels; Ref CH90/100 (L6)</t>
  </si>
  <si>
    <t>24K</t>
  </si>
  <si>
    <t>INTERNAL DOORS AND SCREENS</t>
  </si>
  <si>
    <t>FLUSH; SOLID CORE; AMERICAN WHITE OAK VENEERED; MATCHING LIPPINGS TO ALL EDGES; FACTORY FINISHED; FIRE RATED CLEAR UNWIRED GLASS TO MATCH RATING OF DOOR; FIRE AND SMOKE SEALS; 32 WIDE WROT SOFTWOOD LININGS (FACTORY PRIMED); 19 X 32 WROT SOFTWOOD STOPS (FACTORY PRIMED); 19 X 32 WROT SOFTWOOD ARCHITRAVES (FACTORY PRIMED); SCREWING; AS DRAWING NR TI-41A</t>
  </si>
  <si>
    <t>Door sets (door size stated); including door, lining, architrave, glazing and perimeter seals</t>
  </si>
  <si>
    <t>26A</t>
  </si>
  <si>
    <t>single; 726 x 2040 x 44 thick; 130 wide lining (D16 and D20)</t>
  </si>
  <si>
    <t>26B</t>
  </si>
  <si>
    <t>single; 926 x 2040 x 44 thick; 130 wide lining (D6, D7, D8 and D18)</t>
  </si>
  <si>
    <t>26C</t>
  </si>
  <si>
    <t>single; 926 x 2040 x 44 thick; FD30 fire rating; 130 wide lining (D11, D14, D15, D17 and D19)</t>
  </si>
  <si>
    <t>26D</t>
  </si>
  <si>
    <t>single; 926 x 2040 x 44 thick; FD30 fire rating; 1 nr glazed apertures; 130 wide lining (D2, D3, D12 and D13)</t>
  </si>
  <si>
    <t>26E</t>
  </si>
  <si>
    <t>equal pair; each leaf 926 x 2040 x 44 thick; FD30 fire rating; 1 nr glazed aperture per leaf; 130 wide lining (D5 and D9)</t>
  </si>
  <si>
    <t>26F</t>
  </si>
  <si>
    <t>equal pair; each leaf 926 x 2040 x 44 thick; FD30 fire rating; 1 nr glazed aperture per leaf; 206 wide lining (D1)</t>
  </si>
  <si>
    <t>26G</t>
  </si>
  <si>
    <t>double equal pair; each leaf 626 x 2040 x 44 thick; FD30 fire rating; 130 wide lining (D4)</t>
  </si>
  <si>
    <t>WROT HARDWOOD; 32 X 206 FRAME; 30 X 30 BEADS WITH 15 DEGREE CHAMFER; 15 X 40 ARCHITRAVES; GLAZING WITH 15 THICK PILKINGTON PYROSTOP FIRE RESISTING GLASS SET IN 2 X 20 INTERDENS INTUMESCENT GLAZING STRIP; AS DRAWING NR TI-41A</t>
  </si>
  <si>
    <t>Screens</t>
  </si>
  <si>
    <t>26H</t>
  </si>
  <si>
    <t>382 x 2080 (sides of D1)</t>
  </si>
  <si>
    <t>STYLEFOLD E130; STYLE MIDLANDS LIMITED; MANUALLY OPERATED; CONTINUOUSLY HINGED; TOP HUNG; RECESSED FLOOR TRACK; FIRE AND SMOKE SEALS TO PROVIDE 30 MINUTE FIRE RESISTANCE; HARDWOOD FRAME TO HEAD AND JAMBS; AS DRAWING NR TI-41A</t>
  </si>
  <si>
    <t>Sliding/folding partitions</t>
  </si>
  <si>
    <t>26J</t>
  </si>
  <si>
    <t>3880 x 2645 high; 5 nr panels (D10)</t>
  </si>
  <si>
    <t>FLAMESHIELD 120; COOKS DOORS; MINIMUM 30 MINUTES FIRE RESISTANCE; ELECTRICALLY OPERATED</t>
  </si>
  <si>
    <t>Fire shutters</t>
  </si>
  <si>
    <t>27A</t>
  </si>
  <si>
    <t>880 x 1188 (H1)</t>
  </si>
  <si>
    <t>27B</t>
  </si>
  <si>
    <t>880 x 1338 (H2)</t>
  </si>
  <si>
    <t>27C</t>
  </si>
  <si>
    <t>1180 x 1338 (H3 and H4)</t>
  </si>
  <si>
    <t>WROT SOFTWOOD</t>
  </si>
  <si>
    <t>Door linings (to hatches)</t>
  </si>
  <si>
    <t>27D</t>
  </si>
  <si>
    <t>32 x 132; plugging; screwing</t>
  </si>
  <si>
    <t>27E</t>
  </si>
  <si>
    <t>32 x 330; plugging; screwing</t>
  </si>
  <si>
    <t>STAINING WOOD; TWO COATS LIGHT OAK WOOD STAIN</t>
  </si>
  <si>
    <t>27F</t>
  </si>
  <si>
    <t>Glazed windows and screens</t>
  </si>
  <si>
    <t>27G</t>
  </si>
  <si>
    <t>over 300 girth; in panes 0.50 to 1 m2</t>
  </si>
  <si>
    <t>27H</t>
  </si>
  <si>
    <t>27J</t>
  </si>
  <si>
    <t>27K</t>
  </si>
  <si>
    <t>27L</t>
  </si>
  <si>
    <t>NOTWITHSTANDING CLAUSE 2.12.1 OF THE CONDITIONS OF CONTRACT THIS WORK HAS NOT BEEN MEASURED IN ACCORDANCE WITH STANDARD METHOD OF MEASUREMENT (SEVENTH EDITION)</t>
  </si>
  <si>
    <t>P21 IRONMONGERY</t>
  </si>
  <si>
    <t>SUPPLYING ONLY; A C LEIGH (NORWICH) LIMITED</t>
  </si>
  <si>
    <t>Ironmongery generally</t>
  </si>
  <si>
    <t>28A</t>
  </si>
  <si>
    <t>As quotation (awaiting quotation) included at Appendix D to these Bills</t>
  </si>
  <si>
    <t>FIXING ONLY; IRONMONGERY; TO PAINTED OR CLEAR FINISHED DOORS AND PAINTED FRAMES</t>
  </si>
  <si>
    <t>28B</t>
  </si>
  <si>
    <t>(END OF WORK NOT MEASURE DIN ACCORDANCE WITH STANDARD METHOD OF MEASUREMENT SEVENTH EDITION)</t>
  </si>
  <si>
    <t>Skirtings picture rails architraves and the like</t>
  </si>
  <si>
    <t>28C</t>
  </si>
  <si>
    <t>19 x 32</t>
  </si>
  <si>
    <t>WALL FINISHES</t>
  </si>
  <si>
    <t>K10 PLASTERBOARD DRY LINING/PARTITIONS/CEILINGS</t>
  </si>
  <si>
    <t>GYPROC WALLBOARD; BRITISH GYPSUM LIMITED; 12.5 THICK; SQUARE EDGE; FIXING WITH PLASTER/ADHESIVE DABS; TO MASONRY; TO RECEIVE SKIM COAT PLASTER FINISH (MEASURED ELSEWHERE); APPLYING CONTINUOUS RIBBON OF PLASTER/ADHESIVE AROUND PERIMETER OF WALLS, WINDOWS, DOORS, SERVICES AND FIREPLACE OPENINGS; SEALING BETWEEN UNDERSIDE OF PLASTERBOARD AND FLOOR</t>
  </si>
  <si>
    <t>Linings to walls</t>
  </si>
  <si>
    <t>30A</t>
  </si>
  <si>
    <t>2.7 to 3 m high</t>
  </si>
  <si>
    <t>30B</t>
  </si>
  <si>
    <t>3.3 to 3.6 m high</t>
  </si>
  <si>
    <t>30C</t>
  </si>
  <si>
    <t>Internal angles</t>
  </si>
  <si>
    <t>30D</t>
  </si>
  <si>
    <t>External angles</t>
  </si>
  <si>
    <t>GYPROC MOISTURE RESISTANT WALLBOARD; BRITISH GYPSUM LIMITED; 12.5 THICK; SQUARE EDGE; FIXING WITH PLASTER/ADHESIVE DABS; TO MASONRY; TO RECEIVE SKIM COAT PLASTER FINISH (MEASURED ELSEWHERE); APPLYING CONTINUOUS RIBBON OF PLASTER/ADHESIVE AROUND PERIMETER OF WALLS, WINDOWS, DOORS, SERVICES AND FIREPLACE OPENINGS; SEALING BETWEEN UNDERSIDE OF PLASTERBOARD AND FLOOR</t>
  </si>
  <si>
    <t>30E</t>
  </si>
  <si>
    <t>30F</t>
  </si>
  <si>
    <t>30G</t>
  </si>
  <si>
    <t>Linings to reveals and soffits of openings and recesses</t>
  </si>
  <si>
    <t>30H</t>
  </si>
  <si>
    <t>not exceeding 300 wide</t>
  </si>
  <si>
    <t>K13 RIGID SHEET FINE LININGS AND PANELLING</t>
  </si>
  <si>
    <t>WHITEROCK W103/W104; ALTRO LIMITED; 2.5 THICK; FIXING WITH ALTROFIX W139 ADHESIVE; JOINTING WITH ALTRO FLEXIJOINT; STANDARD EDGE TRIMS; TO BLOCKWORK</t>
  </si>
  <si>
    <t>30J</t>
  </si>
  <si>
    <t>M20 PLASTERED/RENDERED/ROUGHCAST COATINGS</t>
  </si>
  <si>
    <t>PLASTER; THISTLEBOARD FINISH; 5 THICK; TO PLASTERBOARD</t>
  </si>
  <si>
    <t>31A</t>
  </si>
  <si>
    <t>31B</t>
  </si>
  <si>
    <t>GALVANISED MILD STEEL; EXPAMET BUILDING PRODUCTS LIMITED</t>
  </si>
  <si>
    <t>Angle beads</t>
  </si>
  <si>
    <t>31C</t>
  </si>
  <si>
    <t>Ref 554; to plasterboard</t>
  </si>
  <si>
    <t>M40 STONE/CONCRETE/QUARRY/CERAMIC TILING/MOSAIC</t>
  </si>
  <si>
    <t>CERAMIC TILING; 100 X 200 x 9; PC £40.00 PER M2 SUPPLIED; FIXING WITH WATERPROOF ADHESIVE; GROUTING WITH COLOURED WATERPROOF GROUT (ALL APPROXIMATE)</t>
  </si>
  <si>
    <t>31D</t>
  </si>
  <si>
    <t>over 300 wide; to blockwork</t>
  </si>
  <si>
    <t>31E</t>
  </si>
  <si>
    <t>over 300 wide; to plasterboard</t>
  </si>
  <si>
    <t>31F</t>
  </si>
  <si>
    <t>not exceeding 300 wide; to plasterboard</t>
  </si>
  <si>
    <t>METAL; BRUSHED STAINLESS STEEL FINISH</t>
  </si>
  <si>
    <t>Edge trims</t>
  </si>
  <si>
    <t>31G</t>
  </si>
  <si>
    <t>L-shaped; 12 wide face (APPROXIMATE)</t>
  </si>
  <si>
    <t>PAINTING BLOCKWORK; ONE MIST COAT; TWO FULL COATS; DULUX EASYCARE WASHABLE TOUGH MATT EMULSION PAINT; PURE BRILLIANT WHITE/POLISHED PEBBLE; ICI LIMITED</t>
  </si>
  <si>
    <t>31H</t>
  </si>
  <si>
    <t>PAINTING PLASTER; ONE MIST COAT; TWO FULL COATS; DULUX EASYCARE WASHABLE TOUGH MATT EMULSION PAINT; PURE BRILLIANT WHITE/POLISHED PEBBLE; ICI LIMITED</t>
  </si>
  <si>
    <t>31J</t>
  </si>
  <si>
    <t>FLOOR FINISHES</t>
  </si>
  <si>
    <t>J40 FLEXIBLE SHEET TANKING/DAMP PROOF MEMBRANES</t>
  </si>
  <si>
    <t>POLYTHENE; BS EN 13967:2012; 1200 GAUGE</t>
  </si>
  <si>
    <t>33A</t>
  </si>
  <si>
    <t>500 gauge; to insulation</t>
  </si>
  <si>
    <t>33B</t>
  </si>
  <si>
    <t>1200 gauge; to concrete</t>
  </si>
  <si>
    <t>M10 CEMENT-SAND/CONCRETE SCREEDS/TOPPINGS</t>
  </si>
  <si>
    <t>CEMENT-SAND 1:3; 75 THICK; TROWELLED; PREMIXED POLYPROPYLENE FIBRE REINFORCEMENT</t>
  </si>
  <si>
    <t>Floors</t>
  </si>
  <si>
    <t>33C</t>
  </si>
  <si>
    <t>level or to falls only not exceeding 15 degrees from horizontal; to insulation (measured elsewhere)</t>
  </si>
  <si>
    <t>BOARD INSULATION; ECOTHERM ECO-VERSAL; KINGSPAN INSULATION LIMITED; 75 THICK</t>
  </si>
  <si>
    <t>33D</t>
  </si>
  <si>
    <t>to concrete</t>
  </si>
  <si>
    <t>Strips to perimeter of floors</t>
  </si>
  <si>
    <t>33E</t>
  </si>
  <si>
    <t>25 x 75 (APPROXIMATE)</t>
  </si>
  <si>
    <t>M12 TROWELLED BITUMEN/RESIN/RUBBER-LATEX FLOORING</t>
  </si>
  <si>
    <t>LATEX LEVELLING SCREED; 5 THICK</t>
  </si>
  <si>
    <t>33F</t>
  </si>
  <si>
    <t>level or to falls only not exceeding 15 degrees from horizontal; to concrete (APPROXIMATE)</t>
  </si>
  <si>
    <t>M50 RUBBER/PLASTIC/CORK/LINO/CARPET TILING/SHEETING</t>
  </si>
  <si>
    <t>PLASTICS SHEETING; POLYSAFE STANDARD PUR; POLYFLOR LIMITED; COLOUR TWILIGHT 4490; FIXING WITH ADHESIVE; IN ACCORDANCE WITH MANUFACTURER'S INSTRUCTIONS</t>
  </si>
  <si>
    <t>33G</t>
  </si>
  <si>
    <t>over 300 wide; level or to falls; to concrete</t>
  </si>
  <si>
    <t>Skirtings</t>
  </si>
  <si>
    <t>34A</t>
  </si>
  <si>
    <t>150 high; vertical; including capping piece</t>
  </si>
  <si>
    <t>PLASTICS SHEETING; POLYSAFE APEX; POLYFLOR LIMITED; COLOUR CHROMITE 4202; FIXING WITH ADHESIVE; IN ACCORDANCE WITH MANUFACTURER'S INSTRUCTIONS</t>
  </si>
  <si>
    <t>34B</t>
  </si>
  <si>
    <t>PLASTICS SHEETING; POLYSAFE WOOD FX PUR; POLYFLOR LIMITED; COLOUR CLASSIC OAK 3107; FIXING WITH ADHESIVE; IN ACCORDANCE WITH MANUFACTURER'S INSTRUCTIONS</t>
  </si>
  <si>
    <t>34C</t>
  </si>
  <si>
    <t>PLASTICS SHEETING; POLYFLOR EXPONA CONTROL PUR; POLYFLOR LIMITED; COLOUR CLASSIC OAK 6503; FIXING WITH ADHESIVE; IN ACCORDANCE WITH MANUFACTURER'S INSTRUCTIONS</t>
  </si>
  <si>
    <t>34D</t>
  </si>
  <si>
    <t>CARPET; SUPACORD CARPET TILES; HECKMONDWIKE FB LIMITED; COLOUR KINGSTON GREY; FIXING WITH ADHESIVE</t>
  </si>
  <si>
    <t>34E</t>
  </si>
  <si>
    <t>CARPET; HIPPO; HECKMONDWIKE FB LIMITED; COLOUR ANTHRACITE; FIXING WITH ADHESIVE</t>
  </si>
  <si>
    <t>34F</t>
  </si>
  <si>
    <t>STAINLESS STEEL</t>
  </si>
  <si>
    <t>Threshold strips</t>
  </si>
  <si>
    <t>35A</t>
  </si>
  <si>
    <t>PC £20.00 per m supplied; to concrete</t>
  </si>
  <si>
    <t>SEALING CONCRETE; DUSTPROOFER AND CONCRETE HARDENER; SIKA LIMITED; APPLYING IN ACCORDANCE WITH MANUFACTURER'S INSTRUCTIONS</t>
  </si>
  <si>
    <t>35B</t>
  </si>
  <si>
    <t>35C</t>
  </si>
  <si>
    <t>MEDIUM DENSITY FIBREBOARD; DELIVERED PRIMED</t>
  </si>
  <si>
    <t>35D</t>
  </si>
  <si>
    <t>19 x 100; 1 nr stopped labours; screwing; pellating</t>
  </si>
  <si>
    <t>CEILING FINISHES</t>
  </si>
  <si>
    <t>GYPROC PLASTERBOARD; BRITISH GYPSUM LIMITED; 15 THICK; SQUARE EDGE; INCLUDING ALL NECESSARY 25 X 50 TIMBER NOGGINS TO SUPPORT BOARDS AT EDGES AND JOINTS; TO RECEIVE SKIM COAT PLASTER FINISH (MEASURED ELSEWHERE)</t>
  </si>
  <si>
    <t>Linings to ceilings</t>
  </si>
  <si>
    <t>37A</t>
  </si>
  <si>
    <t>to timber</t>
  </si>
  <si>
    <t>GYPROC MOISTURE RESISTANT PLASTERBOARD; BRITISH GYPSUM LIMITED; 15 THICK; SQUARE EDGE; INCLUDING ALL NECESSARY 25 X 50 TIMBER NOGGINS TO SUPPORT BOARD AT EDGES AND JOINTS; TO RECEIVE SKIM COAT PLASTER FINISH (MEASURED ELSEWHERE)</t>
  </si>
  <si>
    <t>37B</t>
  </si>
  <si>
    <t>GYPROC FIRELINE BOARD; BRITISH GYPSUM LIMITED; 2 NR LAYERS EACH 12.5 THICK; STAGGERED JOINTS; SEALING PERIMETER WITH INTUMESCENT SEALANT; INCLUDING ALL NECESSARY 25 X 50 TIMBER NOGGINS TO SUPPORT BOARDS AT EDGES AND JOINTS; TO RECEIVE SKIM COAT PLASTER FINISH (MEASURED ELSEWHERE)</t>
  </si>
  <si>
    <t>37C</t>
  </si>
  <si>
    <t>37D</t>
  </si>
  <si>
    <t>to timber; 3.5 to 5 m above floor</t>
  </si>
  <si>
    <t>ECOTHERM ECO-LINER INSULATED PLASTERBOARD; KINGSPAN INSULATION LIMITED; 37.5 THICK; TO RECEIVE SKIM COAT PLASTER FINISH (MEASURED ELSEWHERE)</t>
  </si>
  <si>
    <t>37E</t>
  </si>
  <si>
    <t>K40 DEMOUNTABLE SUSPENDED CEILINGS</t>
  </si>
  <si>
    <t>GYPROC CASOLINE MF SUSPENDED CEILING SYSTEM; BRITISH GYPSUM LIMITED; 1 NR LAYER 12.5 THICK GYPROC WALLBOARD; SQUARE EDGE; SECONDARY METAL SUPPORT GRID; INCLUDING ALL NECESSARY 25 X 50 TIMBER NOGGINS TO SUPPORT BOARDS AT EDGES AND JOINTS; TO RECEIVE SKIM COAT PLASTER FINISH (MEASURED ELSEWHERE)</t>
  </si>
  <si>
    <t>38A</t>
  </si>
  <si>
    <t>to timber; suspension 2000 to 2500 deep; suspension obstructed by services</t>
  </si>
  <si>
    <t>GYPROC CASOLINE MF SUSPENDED CEILING SYSTEM; BRITISH GYPSUM LIMITED; 2 NR LAYERS 12.5 THICK GYPROC FIRELINE BOARD; SQUARE EDGE; SECONDARY METAL SUPPORT GRID; INCLUDING ALL NECESSARY 25 X 50 TIMBER NOGGINS TO SUPPORT BOARDS AT EDGES AND JOINTS; TO RECEIVE SKIM COAT PLASTER FINISH (MEASURED ELSEWHERE)</t>
  </si>
  <si>
    <t>38B</t>
  </si>
  <si>
    <t>to timber; suspension 2500 to 3000 deep; suspension obstructed by services</t>
  </si>
  <si>
    <t>Ceilings</t>
  </si>
  <si>
    <t>38C</t>
  </si>
  <si>
    <t>PAINTING PLASTER; ONE MIST COAT; TWO FULL COATS; DULUX EASYCARE WASHABLE TOUGH MATT EMULSION PAINT; PURE BRILLIANT WHITE; ICI LIMITED</t>
  </si>
  <si>
    <t>38D</t>
  </si>
  <si>
    <t>FITTINGS</t>
  </si>
  <si>
    <t>L40 GENERAL GLAZING</t>
  </si>
  <si>
    <t>GLASS; BS 952; 6 THICK; SILVERED; BEVELLED EDGE; INSULATION BACKING</t>
  </si>
  <si>
    <t>Mirrors</t>
  </si>
  <si>
    <t>40A</t>
  </si>
  <si>
    <t>450 x 600; plugging; screwing; to masonry</t>
  </si>
  <si>
    <t>40B</t>
  </si>
  <si>
    <t>450 x 1000; plugging; screwing; to masonry</t>
  </si>
  <si>
    <t>40C</t>
  </si>
  <si>
    <t>450 x 1200; plugging; screwing; to masonry</t>
  </si>
  <si>
    <t>N10 GENERAL FIXTURES/FURNISHINGS/EQUIPMENT</t>
  </si>
  <si>
    <t>SUNDEALA FR GRADE; SUNDEALA LIMITED; HESSIAN FINISH; WRAPPING AROUND EDGES (ALL APPROXIMATE)</t>
  </si>
  <si>
    <t>Pinboards; plugging; screwing; gluing; to masonry</t>
  </si>
  <si>
    <t>40D</t>
  </si>
  <si>
    <t>2400 x 1200</t>
  </si>
  <si>
    <t>40E</t>
  </si>
  <si>
    <t>3600 x 1200</t>
  </si>
  <si>
    <t>YEOMAN SHIELD; HARRISON THOMPSON AND COMPANY LIMITED; PLUGGING; SCREWING; TO MASONRY (ALL APPROXIMATE)</t>
  </si>
  <si>
    <t>Standard corner protection angles</t>
  </si>
  <si>
    <t>40F</t>
  </si>
  <si>
    <t>N11 DOMESTIC KITCHEN FITTINGS</t>
  </si>
  <si>
    <t>THIS WORK HAS NOT BEEN MEASURED IN ACCORDANCE WITH STANDARD METHOD OF MEASUREMENT - SEVENTH EDITION</t>
  </si>
  <si>
    <t>GREENWICH NATURAL OAK; MATT BLACK SQUARE D HANDLES; 38 THICK LAMINATED WORKTOP IN CHARCOAL WITH BULLNOSE EDGE; FRANKE BELL SINGLE BOWL INSET STAINLESS STEEL SINK; NEVOLA POLISHED CHROME SWAN NECK SINGLE LEVER MIXER TAP; HOWDENS JOINERY COMPANY LIMITED (APPLIANCES MEASURED ELSEWHERE); AS DRAWING NR TI-44</t>
  </si>
  <si>
    <t>Kitchen fittings complete</t>
  </si>
  <si>
    <t>40G</t>
  </si>
  <si>
    <t>Kitchen</t>
  </si>
  <si>
    <t>40H</t>
  </si>
  <si>
    <t>Main Kitchen</t>
  </si>
  <si>
    <t>(END OF WORK NOT IN ACCORDANCE WITH THE STANDARD METHOD OF MEASUREMENT - SEVENTH EDITION)</t>
  </si>
  <si>
    <t>SANITARY APPLIANCES</t>
  </si>
  <si>
    <t>K32 FRAMED PANEL CUBICLE PARTITIONS</t>
  </si>
  <si>
    <t>CLASSIC HPL; DUNHAMS WASHROOM SYSTEMS LIMITED; AS DRAWING NR TI-42</t>
  </si>
  <si>
    <t>Cubicle partition sets</t>
  </si>
  <si>
    <t>43A</t>
  </si>
  <si>
    <t>range of 2 nr cubicles; 1 nr intermediate panels; 1 nr end panel; 2 nr door panels</t>
  </si>
  <si>
    <t>43B</t>
  </si>
  <si>
    <t>range of 4 nr cubicles; 3 nr intermediate panels; 4 nr door panels</t>
  </si>
  <si>
    <t>Duct/wall linings</t>
  </si>
  <si>
    <t>43C</t>
  </si>
  <si>
    <t>785 wide x 1960 high</t>
  </si>
  <si>
    <t>43D</t>
  </si>
  <si>
    <t>800 wide x 1960 high</t>
  </si>
  <si>
    <t>43E</t>
  </si>
  <si>
    <t>810 wide x 1960 high</t>
  </si>
  <si>
    <t>Vanity units</t>
  </si>
  <si>
    <t>43F</t>
  </si>
  <si>
    <t>2100 long x 700 wide; 3 nr apertures for wash basins</t>
  </si>
  <si>
    <t>N13 SANITARY APPLIANCES/FITTINGS</t>
  </si>
  <si>
    <t>ARMITAGE SHANKS/IDEAL STANDARD; PLUGGING; SCREWING; TO MASONRY</t>
  </si>
  <si>
    <t>43G</t>
  </si>
  <si>
    <t>Birch cleaners sink with fitted bucket Ref S5920; Nimbus 21 exposed bib tap, wall mounted centralising installation pair Ref B1688; Alterna 21 bib taps with 1/2 inch lever handles, anti vandal outlet pair; 350 long stainless steel leg with 355 long screw to wall aluminium bearer 405 long overall, 355 long stud (pair) Ref S9233; 1 1/2 inch unslotted brass strainer waste with 80 wide tail Ref S8726; 1 1/2 inch plastic bottle trap with 75 deep seal and multi purpose outlet Ref S8915 (APPROXIMATE)</t>
  </si>
  <si>
    <t>Lavatory basins</t>
  </si>
  <si>
    <t>43H</t>
  </si>
  <si>
    <t>Portman 21 washbasin 40 cm with centre taphole no overflow or chainstay hole Ref S2315; 1 1/4 inch plastic dished strainer waste with slotted tail Ref S8800; 1 1/4" plastic resealing bottle trap with 75 deep seal and multi purpose outlet Ref S8920; Avon 21 mixer taps Ref B8263; wall fixing set Ref E0157 (APPROXIMATE)</t>
  </si>
  <si>
    <t>44A</t>
  </si>
  <si>
    <t>Concept Sphere countertop washbasin 48 cm with 1 nr taphole and overflow Ref E5011; Ceraline mini wash basin mixer no waste Ref A5900; 1 1/4 inch plastic resealing bottle trap with 75 deep seal Ref E0079</t>
  </si>
  <si>
    <t>Water closets</t>
  </si>
  <si>
    <t>44B</t>
  </si>
  <si>
    <t>Contour 21+ back to wall rimless wc pan with horizontal outlet Ref S0439; Conceala 3 syphon operated cistern 6 litres including lever Ref S1347; Contour 21 seat no cover Ref S4066 (Grey)</t>
  </si>
  <si>
    <t>44C</t>
  </si>
  <si>
    <t>Contour 21+ back to wall rimless wc pan with horizontal outlet Ref S0439; Conceala 3 syphon operated cistern 6 litre including lever Ref S1347; Contour 21 seat and cover Ref S4065</t>
  </si>
  <si>
    <t>Urinals</t>
  </si>
  <si>
    <t>44D</t>
  </si>
  <si>
    <t>Range of 3 nr Contour fully concealed urinals Ref S6110; 1 1/2 inch plastic domed strainer waste with 45 wide unslotted tail Ref S8850; 1 1/2 inch plastic P trap with 75 deep seal and multi purpose outlet suitable for plastic and BS copper pipe Ref S8970; vitreous china division with screw and hanger Ref S6120; steel urinal concealed hangers Ref S9275; spreader with back inlet for vitreous china bowl urinal Ref S6286; toggle bolts to suit maximum 25 wide panel thickness Ref S9276; Conceala auto cistern 4.5 litre with cover, anti syphon and petcock Ref S6215; Sensorflow 21 urinal flush, panel mounted and mains powered Ref A4854; concealed flushpipes for Ref S6227</t>
  </si>
  <si>
    <t>Wheelchair fittings - Document M</t>
  </si>
  <si>
    <t>44E</t>
  </si>
  <si>
    <t>Doc M Contour 21 close coupled pack comprising close coupled wc pan Ref 3054, cistern Ref S3654, wc seat no cover Ref S4066, washbasin Ref S2474 with spatula mixer tap, 4 nr 600 long grab rails Ref S6454, hinged support rail Ref S6360 and 1 nr 450 long pull rail Ref S6452; all handrails to be Charcoal Grey</t>
  </si>
  <si>
    <t>BUSHBOARD WASHROOM SYSTEMS LIMITED</t>
  </si>
  <si>
    <t>Shower pack - Doc M</t>
  </si>
  <si>
    <t>45A</t>
  </si>
  <si>
    <t>including seat, seat back, curtain and rail and handrails</t>
  </si>
  <si>
    <t>Toilet roll holders</t>
  </si>
  <si>
    <t>45B</t>
  </si>
  <si>
    <t>White Metal Jumbo; plugging; screwing; to masonry</t>
  </si>
  <si>
    <t>Soap dispensers</t>
  </si>
  <si>
    <t>45C</t>
  </si>
  <si>
    <t>White Plastic Soap Dispenser Ref 0302540</t>
  </si>
  <si>
    <t>Hand dryers</t>
  </si>
  <si>
    <t>45D</t>
  </si>
  <si>
    <t>White Metal Automatic Ref 0302005 (APPROXIMATE)</t>
  </si>
  <si>
    <t>MISCELLANEOUS FITTINGS; ARMITAGE SHANKS/IDEAL STANDARD</t>
  </si>
  <si>
    <t>Grab rails; Contour 21; straight; Grey</t>
  </si>
  <si>
    <t>45E</t>
  </si>
  <si>
    <t>600 long; Ref S6454(AC); plugging; screwing; to masonry</t>
  </si>
  <si>
    <t>MISCELLANEOUS FITTINGS; MAGRINI LIMITED</t>
  </si>
  <si>
    <t>Baby changing units</t>
  </si>
  <si>
    <t>45F</t>
  </si>
  <si>
    <t>Ref MH42; plugging; screwing; to masonry</t>
  </si>
  <si>
    <t>SEALANT; SILICONE</t>
  </si>
  <si>
    <t>45G</t>
  </si>
  <si>
    <t>Pointing between sanitary fittings and ceramic wall tiling</t>
  </si>
  <si>
    <t>MECHANICAL SERVICES INSTALLATION</t>
  </si>
  <si>
    <t>Y10-Y92 MECHANICAL SERVICE INSTALLATIONS</t>
  </si>
  <si>
    <t>MECHANICAL SERVICES INSTALLATIONS COMPLETE AS BRONTIDE CONSULTING SPECIFICATION AND DRAWINGS NRS M-5000, M-5100, M-5101, P-5200, M-5201, M-5300, M-5600, M-5700 AND ES-9600,  (SOME CONTRACTOR DESIGNED ELEMENTS)</t>
  </si>
  <si>
    <t>47A</t>
  </si>
  <si>
    <t>Air source heat pump installation including primary distribution pipework and circulating pumps, etc</t>
  </si>
  <si>
    <t>47B</t>
  </si>
  <si>
    <t>LTHW pumped distribution to underfloor heating to building including insulation, distribution, etc</t>
  </si>
  <si>
    <t>47C</t>
  </si>
  <si>
    <t>External buried incoming cold water main from the boundary stopcock to the Community Centre building</t>
  </si>
  <si>
    <t>47D</t>
  </si>
  <si>
    <t>Central domestic hot water cylinder for domestic water services including draw-offs connection to fittings including Changing Room showers</t>
  </si>
  <si>
    <t>47E</t>
  </si>
  <si>
    <t>Point of use electric hot water heaters for domestic water services including draw-offs connection to fittings</t>
  </si>
  <si>
    <t>47F</t>
  </si>
  <si>
    <t>Domestic cold water main, distribution to draw-offs, connection to fittings</t>
  </si>
  <si>
    <t>47G</t>
  </si>
  <si>
    <t>Above slab internal soil and waste drainage installations</t>
  </si>
  <si>
    <t>Mechanical ventilation including ductwork, dampers, grilles, controls, etc</t>
  </si>
  <si>
    <t>47H</t>
  </si>
  <si>
    <t>HRU 01 - Changing Rooms/Showers-Changing Rooms/Showers</t>
  </si>
  <si>
    <t>47J</t>
  </si>
  <si>
    <t>HRU 02 - Main Hall Unit 1</t>
  </si>
  <si>
    <t>47K</t>
  </si>
  <si>
    <t>HRU 03 - Main Hall Unit 2</t>
  </si>
  <si>
    <t>47L</t>
  </si>
  <si>
    <t>HRU 04 - Toilets</t>
  </si>
  <si>
    <t>47M</t>
  </si>
  <si>
    <t>HRU 05 - Small Hall</t>
  </si>
  <si>
    <t>47N</t>
  </si>
  <si>
    <t>SF01 - Kitchen supply unit</t>
  </si>
  <si>
    <t>Local extract fans</t>
  </si>
  <si>
    <t>47P</t>
  </si>
  <si>
    <t>Kitchen extract including canopies</t>
  </si>
  <si>
    <t>48A</t>
  </si>
  <si>
    <t>Small kitchen extract</t>
  </si>
  <si>
    <t>48B</t>
  </si>
  <si>
    <t>Thermal insulation</t>
  </si>
  <si>
    <t>48C</t>
  </si>
  <si>
    <t>Mechanical services controls systems including panels/wiring and electrical power wiring</t>
  </si>
  <si>
    <t>48D</t>
  </si>
  <si>
    <t>Testing, commissioning and O&amp;M Manuals, record drawings, water treatment (including Glycol), etc</t>
  </si>
  <si>
    <t>Any other not listed above</t>
  </si>
  <si>
    <t/>
  </si>
  <si>
    <t>Provisional sums</t>
  </si>
  <si>
    <t>48E</t>
  </si>
  <si>
    <t>Possible additional Client requirements (£8,000.00)</t>
  </si>
  <si>
    <t>48F</t>
  </si>
  <si>
    <t>Possible boosting of the incoming cold water main flow and pressure (£10,000.00)</t>
  </si>
  <si>
    <t>48G</t>
  </si>
  <si>
    <t>Daywork rates</t>
  </si>
  <si>
    <t>48H</t>
  </si>
  <si>
    <t>Allow for all builders work in connection with the mechanical services installation including (but not limited to) all necessary trenching and pits, underground ductwork, cutting or forming all holes and chases and the like, firestopping holes, removing and replacing flooring and ceilings, providing all necessary supports to plant, painting radiators and exposed pipework, etc</t>
  </si>
  <si>
    <t>(END OF WORKS WHICH ARE TO BE CONTRACTOR DESIGNED AND WHICH HAVE NOT MEASURED IN ACCORDANCE WITH SMM7)</t>
  </si>
  <si>
    <t>ELECTRICAL SERVICES INSTALLATIONS</t>
  </si>
  <si>
    <t>Y10-Y92 ELECTRICAL SERVICES INSTALLATIONS</t>
  </si>
  <si>
    <t>ELECTRICAL SERVICES INSTALLATIONS COMPLETE AS BRONTIDE CONSULTING SPECIFICATION AND DRAWINGS NRS E-6000, E-6001, E-6002, E6003, E6004, E-6200, E-6202, E-6300 AND ES-9601,  (SOME CONTRACTOR DESIGNED ELEMENTS)</t>
  </si>
  <si>
    <t>51A</t>
  </si>
  <si>
    <t>Incoming UKPN DNO supply</t>
  </si>
  <si>
    <t>51B</t>
  </si>
  <si>
    <t>LV distribution systems</t>
  </si>
  <si>
    <t>51C</t>
  </si>
  <si>
    <t>Distribution board installation</t>
  </si>
  <si>
    <t>51D</t>
  </si>
  <si>
    <t>Earthing &amp; bonding</t>
  </si>
  <si>
    <t>51E</t>
  </si>
  <si>
    <t>Cable containment installation</t>
  </si>
  <si>
    <t>51F</t>
  </si>
  <si>
    <t>General and emergency lighting installation</t>
  </si>
  <si>
    <t>51G</t>
  </si>
  <si>
    <t>External lighting installation</t>
  </si>
  <si>
    <t>51H</t>
  </si>
  <si>
    <t>Fire alarm system installation</t>
  </si>
  <si>
    <t>51J</t>
  </si>
  <si>
    <t>Small power installation</t>
  </si>
  <si>
    <t>51K</t>
  </si>
  <si>
    <t>Electrical works associated with mechanical installation</t>
  </si>
  <si>
    <t>51L</t>
  </si>
  <si>
    <t>Intruder alarm installation</t>
  </si>
  <si>
    <t>51M</t>
  </si>
  <si>
    <t>CCTV system installation</t>
  </si>
  <si>
    <t>51N</t>
  </si>
  <si>
    <t>Access control installation</t>
  </si>
  <si>
    <t>51P</t>
  </si>
  <si>
    <t>BT telecommunications installation</t>
  </si>
  <si>
    <t>51Q</t>
  </si>
  <si>
    <t>Data communications installation</t>
  </si>
  <si>
    <t>51R</t>
  </si>
  <si>
    <t>Lightning protection system installation</t>
  </si>
  <si>
    <t>51S</t>
  </si>
  <si>
    <t>Electric vehicle charging system</t>
  </si>
  <si>
    <t>51T</t>
  </si>
  <si>
    <t>Induction loop installation</t>
  </si>
  <si>
    <t>51U</t>
  </si>
  <si>
    <t>Stage lighting supply installation</t>
  </si>
  <si>
    <t>51V</t>
  </si>
  <si>
    <t>Photovoltaic installation</t>
  </si>
  <si>
    <t>52A</t>
  </si>
  <si>
    <t>Testing &amp; commissioning</t>
  </si>
  <si>
    <t>Any items not included above (please specify)</t>
  </si>
  <si>
    <t>52B</t>
  </si>
  <si>
    <t>Miscellaneous (£5,000.00)</t>
  </si>
  <si>
    <t>52C</t>
  </si>
  <si>
    <t>BT telephone line charges</t>
  </si>
  <si>
    <t>52D</t>
  </si>
  <si>
    <t>Allow for all builder's work in connection with the electrical services installation including (but not limited to) all necessary trenching and pits, underground ductwork, cutting or forming all holes and chases and the like, firestopping holes, removing and replacing flooring and ceilings, providing all necessary supports to plant, etc</t>
  </si>
  <si>
    <t>DRAINAGE</t>
  </si>
  <si>
    <t>R12 DRAINAGE BELOW GROUND</t>
  </si>
  <si>
    <t>EXCAVATING TRENCHES</t>
  </si>
  <si>
    <t>For pipes; not exceeding 200 nominal size; backfilling with selected excavated material; compacting in maximum 300 thick layers; warning marker tape; as Drawing Nr 08.24.001-101 (granular bed and surround in soft landscaping)</t>
  </si>
  <si>
    <t>54A</t>
  </si>
  <si>
    <t>500 average depth</t>
  </si>
  <si>
    <t>54B</t>
  </si>
  <si>
    <t>750 average depth</t>
  </si>
  <si>
    <t>54C</t>
  </si>
  <si>
    <t>1000 average depth</t>
  </si>
  <si>
    <t>54D</t>
  </si>
  <si>
    <t>1250 average depth</t>
  </si>
  <si>
    <t>54E</t>
  </si>
  <si>
    <t>1500 average depth</t>
  </si>
  <si>
    <t>54F</t>
  </si>
  <si>
    <t>1500 average depth; beyond the boundary of the site</t>
  </si>
  <si>
    <t>For pipes; not exceeding 200 nominal size; backfilling with granular material; compacting in maximum 300 thick layers; warning marker tape; as Drawing Nr 08.24.001-101 (Class S Bedding Detail)</t>
  </si>
  <si>
    <t>54G</t>
  </si>
  <si>
    <t>Extra over excavation irrespective of depth for breaking out</t>
  </si>
  <si>
    <t>54H</t>
  </si>
  <si>
    <t>54J</t>
  </si>
  <si>
    <t>54K</t>
  </si>
  <si>
    <t>54L</t>
  </si>
  <si>
    <t>GRANULAR MATERIAL; BS 882; MAXIMUM 10 NOMINAL SIZE MATERIAL</t>
  </si>
  <si>
    <t>Beds and surrounds</t>
  </si>
  <si>
    <t>54M</t>
  </si>
  <si>
    <t>410 x 310 thick; for pipe 110 nominal size</t>
  </si>
  <si>
    <t>54N</t>
  </si>
  <si>
    <t>460 x 360 thick; for pipe 160 nominal size</t>
  </si>
  <si>
    <t>54P</t>
  </si>
  <si>
    <t>460 x 360 thick; for pipe 160 nominal size; beyond the boundary off the site</t>
  </si>
  <si>
    <t>CONCRETE; BS 5328; GRADE GEN1 (ALL APPROXIMATE)</t>
  </si>
  <si>
    <t>Beds and surrounds; 25 thick compressible board at flexible pipe joints; protecting pipe from ingress of concrete by wrapping joint with polythene sheet and adhesive tape</t>
  </si>
  <si>
    <t>55A</t>
  </si>
  <si>
    <t>55B</t>
  </si>
  <si>
    <t>PLASTICS PIPEWORK; WAVIN OSMADRAIN; WAVIN UK; RING SEAL SOCKET JOINTS</t>
  </si>
  <si>
    <t>55C</t>
  </si>
  <si>
    <t>110 nominal size; in trenches</t>
  </si>
  <si>
    <t>55D</t>
  </si>
  <si>
    <t>110 nominal size; in trenches; vertical</t>
  </si>
  <si>
    <t>55E</t>
  </si>
  <si>
    <t>blank caps</t>
  </si>
  <si>
    <t>55F</t>
  </si>
  <si>
    <t>bends (APPROXIMATE)</t>
  </si>
  <si>
    <t>55G</t>
  </si>
  <si>
    <t>rest bends</t>
  </si>
  <si>
    <t>55H</t>
  </si>
  <si>
    <t>branches</t>
  </si>
  <si>
    <t>55J</t>
  </si>
  <si>
    <t>connecting to 75 nominal size plastic rainwater pipe; including appropriate adaptor</t>
  </si>
  <si>
    <t>55K</t>
  </si>
  <si>
    <t>connecting to 110 nominal size plastic soil and vent pipe; including appropriate adaptor</t>
  </si>
  <si>
    <t>PLASTICS PIPEWORK; WAVIN ULTRARIB; WAVIN UK; RING SEAL JOINTS</t>
  </si>
  <si>
    <t>55L</t>
  </si>
  <si>
    <t>160 nominal size; in trenches</t>
  </si>
  <si>
    <t>55M</t>
  </si>
  <si>
    <t>160 nominal size; in trenches; beyond the boundary of the site</t>
  </si>
  <si>
    <t>55N</t>
  </si>
  <si>
    <t>160 nominal size; in trenches; vertical</t>
  </si>
  <si>
    <t>55P</t>
  </si>
  <si>
    <t>reducers; 160 to 110 nominal size</t>
  </si>
  <si>
    <t>56A</t>
  </si>
  <si>
    <t>56B</t>
  </si>
  <si>
    <t>56C</t>
  </si>
  <si>
    <t>56D</t>
  </si>
  <si>
    <t>56E</t>
  </si>
  <si>
    <t>PLASTICS ACCESSORIES; WAVIN OSMADRAIN; WAVIN UK</t>
  </si>
  <si>
    <t>Bottle gullies</t>
  </si>
  <si>
    <t>56F</t>
  </si>
  <si>
    <t>Ref 4D900; including sealed access cover Ref 4D915</t>
  </si>
  <si>
    <t>Trapped gullies</t>
  </si>
  <si>
    <t>56G</t>
  </si>
  <si>
    <t>comprising universal gully trap ref 4D500 and plain hopper head Ref 4D507</t>
  </si>
  <si>
    <t>NOTWITHSTANDING CLAUSE 2.12.1 OF THE CONDITIONS OF CONTRACT THIS WORK HAS NOT BEEN MEASURED IN ACCORDANCE WITH STANDARD METHOD OF MEASUREMENT SEVENTH EDITION</t>
  </si>
  <si>
    <t>PLASTICS ACCESSORIES; WAVIN UK</t>
  </si>
  <si>
    <t>Inspection chambers; 300 diameter; base with 110 nominal size outlets; riser sections; cutting to appropriate depth on site; additional excavation and disposal of surplus excavated material as necessary; bedding on 100 thick Grade GEN1 concrete; surrounding in 150 thick Grade GEN1 concrete; 60 thick Ecogrid bolt down double sealed infill cover and frame; as Drawing Nr 08.24.001-101 (Internal Infill Double Sealed Manhole Detail)</t>
  </si>
  <si>
    <t>56H</t>
  </si>
  <si>
    <t>600 effective depth</t>
  </si>
  <si>
    <t>56J</t>
  </si>
  <si>
    <t>662 effective depth</t>
  </si>
  <si>
    <t>56K</t>
  </si>
  <si>
    <t>761 effective depth</t>
  </si>
  <si>
    <t>Inspection chambers; 450 diameter; universal inspection chamber base Ref 4D.922; shaft ref 4D.975; cutting to appropriate depth on site; 150 deep concrete collar with shuttering to shaft ribs; Class B engineering bricks in Class 1 mortar; additional excavation and disposal of surplus excavated material as necessary; bedding and surrounding in 150 thick granular bedding material; Class D400 cast iron cover and frame; as Drawing Nr 08.24.001-101 (Plastic Inspection Chamber for Roads and Driveways)</t>
  </si>
  <si>
    <t>57A</t>
  </si>
  <si>
    <t>356 effective depth</t>
  </si>
  <si>
    <t>57B</t>
  </si>
  <si>
    <t>525 effective depth</t>
  </si>
  <si>
    <t>57C</t>
  </si>
  <si>
    <t>576 effective depth</t>
  </si>
  <si>
    <t>57D</t>
  </si>
  <si>
    <t>623 effective depth</t>
  </si>
  <si>
    <t>57E</t>
  </si>
  <si>
    <t>670 effective depth</t>
  </si>
  <si>
    <t>57F</t>
  </si>
  <si>
    <t>737 effective depth</t>
  </si>
  <si>
    <t>57G</t>
  </si>
  <si>
    <t>773 effective depth</t>
  </si>
  <si>
    <t>57H</t>
  </si>
  <si>
    <t>833 effective depth</t>
  </si>
  <si>
    <t>57J</t>
  </si>
  <si>
    <t>880 effective depth</t>
  </si>
  <si>
    <t>57K</t>
  </si>
  <si>
    <t>900 effective depth</t>
  </si>
  <si>
    <t>57L</t>
  </si>
  <si>
    <t>930 effective depth</t>
  </si>
  <si>
    <t>57M</t>
  </si>
  <si>
    <t>955 effective depth</t>
  </si>
  <si>
    <t>57N</t>
  </si>
  <si>
    <t>973 effective depth</t>
  </si>
  <si>
    <t>57P</t>
  </si>
  <si>
    <t>1102 effective depth</t>
  </si>
  <si>
    <t>57Q</t>
  </si>
  <si>
    <t>1249 effective depth</t>
  </si>
  <si>
    <t>57R</t>
  </si>
  <si>
    <t>1582 effective depth</t>
  </si>
  <si>
    <t>(END OF WORK NOT MEASURED IN ACCORDANCE WITH STANDARD METHOD OF MEASUREMENT SEVENTH EDITION)</t>
  </si>
  <si>
    <t>ACO HEXDRAIN BRICKSLOT; ACO TECHNOLOGIES PLC</t>
  </si>
  <si>
    <t>Interconnecting drainage channels</t>
  </si>
  <si>
    <t>58A</t>
  </si>
  <si>
    <t>bedding and haunching in 200 thick grade GEN1 concrete</t>
  </si>
  <si>
    <t>58B</t>
  </si>
  <si>
    <t>sump unit</t>
  </si>
  <si>
    <t>58C</t>
  </si>
  <si>
    <t>closing end caps</t>
  </si>
  <si>
    <t>INSTALLATION GENERALLY</t>
  </si>
  <si>
    <t>Testing</t>
  </si>
  <si>
    <t>58D</t>
  </si>
  <si>
    <t>of completed installation</t>
  </si>
  <si>
    <t>Cleaning/jetting through</t>
  </si>
  <si>
    <t>58E</t>
  </si>
  <si>
    <t>R12 EXISTING MANHOLES</t>
  </si>
  <si>
    <t>NEW CONNECTIONS TO EXISTING MANHOLES</t>
  </si>
  <si>
    <t>58F</t>
  </si>
  <si>
    <t>Breaking into surface water manhole; approximate depth 1.20 m; inserting 110 nominal size three quarter section vitrified clay branch channel bend; altering benching; cutting hole in wall; resealing cover and frame; diverting and maintaining existing flow throughout duration of works</t>
  </si>
  <si>
    <t>58G</t>
  </si>
  <si>
    <t>Breaking into foul water manhole; approximate depth 1.20 m; inserting 160 nominal size three quarter section vitrified clay branch channel bend; altering benching; cutting hole in wall; resealing cover and frame; diverting and maintaining existing flow throughout duration of works; all necessary barriers, temporary signage, watching and lighting, traffic control measures, etc for the safe execution of the works; making good all works disturbed on completion; beyond the boundary of the site</t>
  </si>
  <si>
    <t>R12 MANHOLES</t>
  </si>
  <si>
    <t>Pits (1 nr)</t>
  </si>
  <si>
    <t>59A</t>
  </si>
  <si>
    <t>2 m maximum depth</t>
  </si>
  <si>
    <t>To faces of excavation</t>
  </si>
  <si>
    <t>59B</t>
  </si>
  <si>
    <t>2 m maximum depth; distance between opposing faces not exceeding 2 m; curved</t>
  </si>
  <si>
    <t>59C</t>
  </si>
  <si>
    <t>59D</t>
  </si>
  <si>
    <t>59E</t>
  </si>
  <si>
    <t>Compacting bottoms of excavations</t>
  </si>
  <si>
    <t>PLAIN CONCRETE; BS 8500; GRADE GEN3; SULPHATE RESISTANT CEMENT</t>
  </si>
  <si>
    <t>Backfilling around manholes and the like</t>
  </si>
  <si>
    <t>59F</t>
  </si>
  <si>
    <t>not exceeding 150 thick; poured on or against earth or unblinded hardcore</t>
  </si>
  <si>
    <t>Beds</t>
  </si>
  <si>
    <t>59G</t>
  </si>
  <si>
    <t>150 to 450 thick; poured on or against earth or unblinded hardcore</t>
  </si>
  <si>
    <t>Benchings in bottoms; minimum 20 thick granolithic topping; trowelled finish</t>
  </si>
  <si>
    <t>59H</t>
  </si>
  <si>
    <t>1200 diameter x 325 thick</t>
  </si>
  <si>
    <t>Building in ends of pipes to benchings; rocker pipes</t>
  </si>
  <si>
    <t>59J</t>
  </si>
  <si>
    <t>160 nominal size</t>
  </si>
  <si>
    <t>Building in ends of pipes to precast concrete manhole sections; including expanding pipe stopper and chain; bolting; rocker pipes</t>
  </si>
  <si>
    <t>60A</t>
  </si>
  <si>
    <t>PRECAST CONCRETE; BS 5911; BEDDING IN SULPHATE RESISTING CEMENT MORTAR; SEALING JOINTS WITH BITUMEN OR RESIN MASTIC SEALANT</t>
  </si>
  <si>
    <t>Cover slabs (internal size of manholes stated)</t>
  </si>
  <si>
    <t>60B</t>
  </si>
  <si>
    <t>1200 diameter; opening 600 x 600; bedding on 10 thick (uncompressed) sealant</t>
  </si>
  <si>
    <t>Chamber rings; 1200 diameter; embedding in in situ concrete bases</t>
  </si>
  <si>
    <t>60C</t>
  </si>
  <si>
    <t>1417 effective depth</t>
  </si>
  <si>
    <t>ENGINEERING BRICKWORK; BS 3921; CLASS B; SULPHATE RESISTING GROUP GAUGED MORTAR 1:1:6; RAKING JOINT POINTING</t>
  </si>
  <si>
    <t>Plain kerbs</t>
  </si>
  <si>
    <t>60D</t>
  </si>
  <si>
    <t>215 thick x 300 high</t>
  </si>
  <si>
    <t>CHANNELWORK; VITRIFIED CLAY</t>
  </si>
  <si>
    <t>Half round sections</t>
  </si>
  <si>
    <t>60E</t>
  </si>
  <si>
    <t>160 nominal size x 1200 effective length; straight</t>
  </si>
  <si>
    <t>DUCTILE IRON; BS EN 124; BEDDING AND HAUNCHING FRAME IN CLASS M1/M2/EPOXY MORTAR; BEDDING COVER IN GREASE AND SAND</t>
  </si>
  <si>
    <t>Access covers and frames; Class D400</t>
  </si>
  <si>
    <t>60F</t>
  </si>
  <si>
    <t>600 x 600 clear opening</t>
  </si>
  <si>
    <t>61A</t>
  </si>
  <si>
    <t>lifting keys; handing to Employer</t>
  </si>
  <si>
    <t>61B</t>
  </si>
  <si>
    <t>SITE WORKS</t>
  </si>
  <si>
    <t>SITE PREPARATION</t>
  </si>
  <si>
    <t>Clearing site vegetation</t>
  </si>
  <si>
    <t>63A</t>
  </si>
  <si>
    <t>generally</t>
  </si>
  <si>
    <t>63B</t>
  </si>
  <si>
    <t>0.25 m maximum depth</t>
  </si>
  <si>
    <t>63C</t>
  </si>
  <si>
    <t>63D</t>
  </si>
  <si>
    <t>63E</t>
  </si>
  <si>
    <t>63F</t>
  </si>
  <si>
    <t>63G</t>
  </si>
  <si>
    <t>1 m maximum depth; distance between opposing faces exceeding 4 m (APPROXIMATE)</t>
  </si>
  <si>
    <t>63H</t>
  </si>
  <si>
    <t>63J</t>
  </si>
  <si>
    <t>63K</t>
  </si>
  <si>
    <t>GEOTEXTILE MATERIAL; TERRAM 1000; FIBERWEB GEOSYNTHETICS LIMITED</t>
  </si>
  <si>
    <t>Separating membranes</t>
  </si>
  <si>
    <t>63L</t>
  </si>
  <si>
    <t>to bottoms of excavations</t>
  </si>
  <si>
    <t>GEOTEXTILE MATERIAL; CELLWEB TRP; GEOSYNTHETICS LIMITED</t>
  </si>
  <si>
    <t>Tree root protection membranes</t>
  </si>
  <si>
    <t>64A</t>
  </si>
  <si>
    <t>Q10 KERBS/EDGINGS/CHANNELS/PAVINGS ACCESSORIES</t>
  </si>
  <si>
    <t>PRECAST CONCRETE; BS EN 1340; AS DRAWING NR 08.24.001-101</t>
  </si>
  <si>
    <t>Kerbs; 125 x 150; Grade ST2 concrete foundation 325 x 325; haunching one side; bedding in 12 to 18 thick cement:sand mortar 1:2</t>
  </si>
  <si>
    <t>64B</t>
  </si>
  <si>
    <t>Ref BN</t>
  </si>
  <si>
    <t>64C</t>
  </si>
  <si>
    <t>Ref BN; curved</t>
  </si>
  <si>
    <t>Kerbs; 125 x 255; Grade ST2 concrete foundation 325 x 400; haunching one side; bedding in 12 to 18 thick cement:sand mortar 1:2</t>
  </si>
  <si>
    <t>64D</t>
  </si>
  <si>
    <t>Ref HB2</t>
  </si>
  <si>
    <t>64E</t>
  </si>
  <si>
    <t>Ref HB2; curved</t>
  </si>
  <si>
    <t>64F</t>
  </si>
  <si>
    <t>quadrants; 305 x 255 (APPROXIMATE)</t>
  </si>
  <si>
    <t>64G</t>
  </si>
  <si>
    <t>dropper kerbs</t>
  </si>
  <si>
    <t>Edgings; 50 x 150; Grade ST2 concrete foundation 250 x 275; haunching both sides</t>
  </si>
  <si>
    <t>64H</t>
  </si>
  <si>
    <t>Ref EF</t>
  </si>
  <si>
    <t>64J</t>
  </si>
  <si>
    <t>Ref EF; curved</t>
  </si>
  <si>
    <t>Edgings; 50 x 200; Grade ST2 concrete foundation 250 x 325.; haunching both sides</t>
  </si>
  <si>
    <t>64K</t>
  </si>
  <si>
    <t>Ref BN EF</t>
  </si>
  <si>
    <t>Q20 HARDCORE/GRANULAR/CEMENT BOUND BASES/SUB-BASES TO ROADS/PAVINGS</t>
  </si>
  <si>
    <t>GRANULAR MATERIAL; TYPE 1; SHW CLAUSE 803; OBTAINED OFF SITE</t>
  </si>
  <si>
    <t>Filling to make up levels</t>
  </si>
  <si>
    <t>65A</t>
  </si>
  <si>
    <t>not exceeding 250 average thick</t>
  </si>
  <si>
    <t>GRANULAR MATERIAL; TYPE 3; SHW CLAUSE 805; OBTAINED OFF SITE</t>
  </si>
  <si>
    <t>65B</t>
  </si>
  <si>
    <t>over 250 average thick; compacting in layers not exceeding 150 thick</t>
  </si>
  <si>
    <t>65C</t>
  </si>
  <si>
    <t>Compacting filling</t>
  </si>
  <si>
    <t>Q22 COATED MACADAM/ASPHALT ROADS/PAVINGS</t>
  </si>
  <si>
    <t>ASPHALT CONCRETE; 100 THICK AC32 DENSE BINDER COURSE (40/60 PEN BINDER) TO BS EN 13108 (2006) PART 1; DRILLING 50 DIAMETER HOLES AT MAXIMUM 750 CENTRES BOTH WAYS; FILLING WITH 6 DIAMETER SINGLE SIZE STONE; TO GRANULAR SUB-BASE (MEASURED ELSEWHERE)</t>
  </si>
  <si>
    <t>Roads</t>
  </si>
  <si>
    <t>65D</t>
  </si>
  <si>
    <t>to falls and crossfalls and to slopes not exceeding 15 degrees from horizontal</t>
  </si>
  <si>
    <t>ASPHALT CONCRETE; 40 THICK AC10 CLOSE SURFACE COURSE POROUS TO BS EN 13043:2002; 60 THICK AC20 DENSE BINDER COURSE POROUS TO BS EN 13043:2002; TO GRANULAR SUB-BASE (MEASURED ELSEWHERE)</t>
  </si>
  <si>
    <t>65E</t>
  </si>
  <si>
    <t>Q23 GRAVEL/HOGGIN/WOODCHIP ROADS/PAVINGS</t>
  </si>
  <si>
    <t>SHINGLE; MAXIMUM 10 DIAMETER</t>
  </si>
  <si>
    <t>Pavings</t>
  </si>
  <si>
    <t>65F</t>
  </si>
  <si>
    <t>30 thick; level or to falls</t>
  </si>
  <si>
    <t>Q25 SLAB/BRICK/BLOCK/SETT/COBBLE PAVINGS</t>
  </si>
  <si>
    <t>CONCRETE BLOCK PAVINGS; PRIORA PERMEABLE; MARSHALLS MONO LIMITED; 200 X 100 X 60; CHARCOAL; BEDDING ON AND INCLUDING 50 THICK 2 TO 6 DIAMETER OPEN GRADE FREE DRAINING STONE (CLAUSE 805) LAYING COURSE MATERIAL; HERRINGBONE PATTERN WITH SOLDIER COURSE ADJACENT TO KERBS/EDGINGS AND STRETCHER COURSE AROUND MANHOLE COVERS</t>
  </si>
  <si>
    <t>66A</t>
  </si>
  <si>
    <t>to falls and crossfalls and to slopes; to granular material</t>
  </si>
  <si>
    <t>CONCRETE BLOCK PAVINGS; PRIORA PERMEABLE; MARSHALLS MONO LIMITED; 200 X 100 X 60; BRINDLE; BEDDING ON AND INCLUDING 50 THICK 2 TO 6 DIAMETER OPEN GRADE FREE DRAINING STONE (CLAUSE 805) LAYING COURSE MATERIAL; HERRINGBONE PATTERN WITH SOLDIER COURSE ADJACENT TO KERBS/EDGINGS AND STRETCHER COURSE AROUND MANHOLE COVERS</t>
  </si>
  <si>
    <t>66B</t>
  </si>
  <si>
    <t>Q26 SPECIAL SURFACINGS/PAVINGS FOR SPORT/GENERAL AMENITY</t>
  </si>
  <si>
    <t>MARKING; TO BLOCK PAVING SURFACES</t>
  </si>
  <si>
    <t>Lines; white</t>
  </si>
  <si>
    <t>66C</t>
  </si>
  <si>
    <t>Lines; yellow</t>
  </si>
  <si>
    <t>66D</t>
  </si>
  <si>
    <t>66E</t>
  </si>
  <si>
    <t>hatching</t>
  </si>
  <si>
    <t>Symbols; yellow</t>
  </si>
  <si>
    <t>66F</t>
  </si>
  <si>
    <t>disabled person</t>
  </si>
  <si>
    <t>THE FOLLOWING WORK HAS NOT BEEN MEASURED IN ACCORDANCE WITH STANDARD METHOD OF MEASUREMENT - SEVENTH EDITION</t>
  </si>
  <si>
    <t>Q30 SEEDING/TURFING, Q31 PLANTING AND Q35 LANDSCAPE MAINTENANCE</t>
  </si>
  <si>
    <t>CULTIVATING; SEEDING; PLANTING; PROTECTION; FULLY MAINTAINING UNTIL END OF DEFECTS LIABILITY PERIOD (INCLUDING REPLACING FAILED SEEDING AND PLANTING)</t>
  </si>
  <si>
    <t>67A</t>
  </si>
  <si>
    <t>complete including all preparation, topsoil (including excavation and removal of existing soil as necessary), plants, shrubs, hedge planting, trees, seeding; root barriers, mulching; brash/log pile; management and maintenance; as Drawing Nr 24.5466.01 (timber bollards and bat boxes measured elsewhere)</t>
  </si>
  <si>
    <t>Q50 SITE/STREET FURNITURE/EQUIPMENT</t>
  </si>
  <si>
    <t>BOYCO MANUFACTURING COMPANY</t>
  </si>
  <si>
    <t>Door restrainers</t>
  </si>
  <si>
    <t>67B</t>
  </si>
  <si>
    <t>Ref DRSC2; including cane detector; setting in and including concrete foundations (APPROXIMATE)</t>
  </si>
  <si>
    <t>HARDWOOD; 25 YEAR IN-GROUND LIFE GUARANTEE</t>
  </si>
  <si>
    <t>Bollards</t>
  </si>
  <si>
    <t>67C</t>
  </si>
  <si>
    <t>125 x 125 x 500 high; chamfered top; white reflective strip; setting in and including concrete foundation</t>
  </si>
  <si>
    <t>WATER BUTTS; PLASTIC BARREL TYPE; 210 LITRE CAPACITY; CHILD LOCKABLE LID; TAP</t>
  </si>
  <si>
    <t>67D</t>
  </si>
  <si>
    <t>complete with stand; connecting to 75 diameter plastic downpipe with and including downpipe connector kit</t>
  </si>
  <si>
    <t>VINCENT PRO; THE VINCENT WILDLIFE TRUST</t>
  </si>
  <si>
    <t>Bat boxes</t>
  </si>
  <si>
    <t>67E</t>
  </si>
  <si>
    <t>fixing to trees minimum 4.00 m above ground level</t>
  </si>
  <si>
    <t>SPARROW TERRACE; RSPB</t>
  </si>
  <si>
    <t>Bird boxes</t>
  </si>
  <si>
    <t>67F</t>
  </si>
  <si>
    <t>fixing to masonry</t>
  </si>
  <si>
    <t>Subtotal</t>
  </si>
  <si>
    <t>Adjustment</t>
  </si>
  <si>
    <t>G.S.T</t>
  </si>
  <si>
    <t>Markup</t>
  </si>
  <si>
    <t>Job %</t>
  </si>
  <si>
    <t>Cost per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</si>
</sst>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Calibri"/>
    </font>
    <font>
      <b/>
      <sz val="11"/>
      <name val="Calibri"/>
    </font>
    <font>
      <b/>
      <sz val="13"/>
      <color rgb="FF1F497D"/>
      <name val="Calibri"/>
    </font>
    <font>
      <b/>
      <sz val="14"/>
      <name val="Calibri"/>
    </font>
    <font>
      <b/>
      <sz val="12"/>
      <name val="Calibri"/>
    </font>
    <font>
      <u/>
      <sz val="11"/>
      <name val="Calibri"/>
    </font>
    <font>
      <sz val="13"/>
      <name val="Calibri"/>
    </font>
  </fonts>
  <fills count="5">
    <fill>
      <patternFill patternType="none"/>
    </fill>
    <fill>
      <patternFill patternType="gray125"/>
    </fill>
    <fill>
      <patternFill patternType="solid">
        <fgColor rgb="FFB8CCE4"/>
      </patternFill>
    </fill>
    <fill>
      <patternFill patternType="solid">
        <fgColor rgb="FFCAD9EA"/>
      </patternFill>
    </fill>
    <fill>
      <patternFill patternType="solid">
        <fgColor rgb="FFA7C0DD"/>
      </patternFill>
    </fill>
  </fills>
  <borders count="1">
    <border>
      <left/>
      <right/>
      <top/>
      <bottom/>
      <diagonal/>
    </border>
  </borders>
  <cellStyleXfs count="1">
    <xf numFmtId="0" fontId="0" fillId="0" borderId="0"/>
  </cellStyleXfs>
  <cellXfs count="23">
    <xf numFmtId="0" fontId="0" fillId="0" borderId="0" xfId="0"/>
    <xf numFmtId="4" fontId="2" fillId="0" borderId="0" xfId="0" applyNumberFormat="1" applyFont="1" applyAlignment="1">
      <alignment horizontal="center" vertical="top" wrapText="1"/>
    </xf>
    <xf numFmtId="4" fontId="3" fillId="2" borderId="0" xfId="0" applyNumberFormat="1" applyFont="1" applyFill="1" applyAlignment="1">
      <alignment horizontal="center" vertical="top" wrapText="1"/>
    </xf>
    <xf numFmtId="4" fontId="4" fillId="3" borderId="0" xfId="0" applyNumberFormat="1" applyFont="1" applyFill="1" applyAlignment="1">
      <alignment horizontal="center" vertical="top" wrapText="1"/>
    </xf>
    <xf numFmtId="4" fontId="1" fillId="0" borderId="0" xfId="0" applyNumberFormat="1" applyFont="1" applyAlignment="1">
      <alignment horizontal="center" vertical="top" wrapText="1"/>
    </xf>
    <xf numFmtId="4" fontId="5" fillId="0" borderId="0" xfId="0" applyNumberFormat="1" applyFont="1" applyAlignment="1">
      <alignment horizontal="center" vertical="top" wrapText="1"/>
    </xf>
    <xf numFmtId="4" fontId="0" fillId="0" borderId="0" xfId="0" applyNumberFormat="1" applyAlignment="1">
      <alignment horizontal="center" vertical="top" wrapText="1"/>
    </xf>
    <xf numFmtId="4" fontId="0" fillId="0" borderId="0" xfId="0" applyNumberFormat="1" applyAlignment="1">
      <alignment vertical="top" wrapText="1"/>
    </xf>
    <xf numFmtId="4" fontId="6" fillId="2" borderId="0" xfId="0" applyNumberFormat="1" applyFont="1" applyFill="1" applyAlignment="1">
      <alignment wrapText="1"/>
    </xf>
    <xf numFmtId="4" fontId="3" fillId="4" borderId="0" xfId="0" applyNumberFormat="1" applyFont="1" applyFill="1" applyAlignment="1">
      <alignment wrapText="1"/>
    </xf>
    <xf numFmtId="4" fontId="3" fillId="2" borderId="0" xfId="0" applyNumberFormat="1" applyFont="1" applyFill="1" applyAlignment="1">
      <alignment vertical="top" wrapText="1"/>
    </xf>
    <xf numFmtId="4" fontId="4" fillId="3" borderId="0" xfId="0" applyNumberFormat="1" applyFont="1" applyFill="1" applyAlignment="1">
      <alignment vertical="top" wrapText="1"/>
    </xf>
    <xf numFmtId="4" fontId="1" fillId="0" borderId="0" xfId="0" applyNumberFormat="1" applyFont="1" applyAlignment="1">
      <alignment vertical="top" wrapText="1" indent="1"/>
    </xf>
    <xf numFmtId="4" fontId="5" fillId="0" borderId="0" xfId="0" applyNumberFormat="1" applyFont="1" applyAlignment="1">
      <alignment vertical="top" wrapText="1" indent="2"/>
    </xf>
    <xf numFmtId="4" fontId="0" fillId="0" borderId="0" xfId="0" applyNumberFormat="1" applyAlignment="1">
      <alignment vertical="top" wrapText="1" indent="3"/>
    </xf>
    <xf numFmtId="4" fontId="0" fillId="0" borderId="0" xfId="0" applyNumberFormat="1" applyAlignment="1">
      <alignment vertical="top" wrapText="1" indent="2"/>
    </xf>
    <xf numFmtId="4" fontId="3" fillId="2" borderId="0" xfId="0" applyNumberFormat="1" applyFont="1" applyFill="1" applyAlignment="1">
      <alignment horizontal="right" vertical="top" wrapText="1"/>
    </xf>
    <xf numFmtId="4" fontId="4" fillId="3" borderId="0" xfId="0" applyNumberFormat="1" applyFont="1" applyFill="1" applyAlignment="1">
      <alignment horizontal="right" vertical="top" wrapText="1"/>
    </xf>
    <xf numFmtId="4" fontId="1" fillId="0" borderId="0" xfId="0" applyNumberFormat="1" applyFont="1" applyAlignment="1">
      <alignment horizontal="right" vertical="top" wrapText="1"/>
    </xf>
    <xf numFmtId="4" fontId="5" fillId="0" borderId="0" xfId="0" applyNumberFormat="1" applyFont="1" applyAlignment="1">
      <alignment horizontal="right" vertical="top" wrapText="1"/>
    </xf>
    <xf numFmtId="4" fontId="0" fillId="0" borderId="0" xfId="0" applyNumberFormat="1" applyAlignment="1">
      <alignment horizontal="right" vertical="top" wrapText="1"/>
    </xf>
    <xf numFmtId="4" fontId="6" fillId="2" borderId="0" xfId="0" applyNumberFormat="1" applyFont="1" applyFill="1" applyAlignment="1">
      <alignment vertical="top" wrapText="1"/>
    </xf>
    <xf numFmtId="4" fontId="6" fillId="2" borderId="0" xfId="0" applyNumberFormat="1" applyFont="1" applyFill="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25"/>
  <sheetViews>
    <sheetView tabSelected="1" workbookViewId="0">
      <pane xSplit="6" ySplit="1" topLeftCell="G229" activePane="bottomRight" state="frozen"/>
      <selection pane="topRight" activeCell="G1" sqref="G1"/>
      <selection pane="bottomLeft" activeCell="A2" sqref="A2"/>
      <selection pane="bottomRight"/>
    </sheetView>
  </sheetViews>
  <sheetFormatPr defaultRowHeight="15" x14ac:dyDescent="0.25"/>
  <cols>
    <col min="1" max="1" width="12.85546875" customWidth="1"/>
    <col min="2" max="2" width="30" customWidth="1"/>
    <col min="3" max="3" width="10.140625" customWidth="1"/>
    <col min="4" max="5" width="9.140625" customWidth="1"/>
    <col min="6" max="6" width="20" customWidth="1"/>
  </cols>
  <sheetData>
    <row r="1" spans="1:6" ht="17.25" x14ac:dyDescent="0.25">
      <c r="A1" s="1" t="s">
        <v>0</v>
      </c>
      <c r="B1" s="1" t="s">
        <v>1</v>
      </c>
      <c r="C1" s="1" t="s">
        <v>2</v>
      </c>
      <c r="D1" s="1" t="s">
        <v>3</v>
      </c>
      <c r="E1" s="1" t="s">
        <v>4</v>
      </c>
      <c r="F1" s="1" t="s">
        <v>5</v>
      </c>
    </row>
    <row r="2" spans="1:6" ht="18.75" x14ac:dyDescent="0.25">
      <c r="A2" s="2"/>
      <c r="B2" s="10" t="s">
        <v>6</v>
      </c>
      <c r="C2" s="16"/>
      <c r="D2" s="16"/>
      <c r="E2" s="16"/>
      <c r="F2" s="16"/>
    </row>
    <row r="3" spans="1:6" ht="94.5" x14ac:dyDescent="0.25">
      <c r="A3" s="3"/>
      <c r="B3" s="11" t="s">
        <v>7</v>
      </c>
      <c r="C3" s="17"/>
      <c r="D3" s="17"/>
      <c r="E3" s="17"/>
      <c r="F3" s="17"/>
    </row>
    <row r="4" spans="1:6" ht="31.5" x14ac:dyDescent="0.25">
      <c r="A4" s="3"/>
      <c r="B4" s="11" t="s">
        <v>8</v>
      </c>
      <c r="C4" s="17"/>
      <c r="D4" s="17"/>
      <c r="E4" s="17"/>
      <c r="F4" s="17"/>
    </row>
    <row r="5" spans="1:6" x14ac:dyDescent="0.25">
      <c r="A5" s="4"/>
      <c r="B5" s="12" t="s">
        <v>9</v>
      </c>
      <c r="C5" s="18"/>
      <c r="D5" s="18"/>
      <c r="E5" s="18"/>
      <c r="F5" s="18"/>
    </row>
    <row r="6" spans="1:6" x14ac:dyDescent="0.25">
      <c r="A6" s="5"/>
      <c r="B6" s="13" t="s">
        <v>10</v>
      </c>
      <c r="C6" s="19"/>
      <c r="D6" s="19"/>
      <c r="E6" s="19"/>
      <c r="F6" s="19"/>
    </row>
    <row r="7" spans="1:6" x14ac:dyDescent="0.25">
      <c r="A7" s="6" t="s">
        <v>11</v>
      </c>
      <c r="B7" s="14" t="s">
        <v>12</v>
      </c>
      <c r="C7" s="20">
        <f>(323)*(1)*(1)*(1)*(1 + (0))</f>
        <v>323</v>
      </c>
      <c r="D7" s="20" t="s">
        <v>13</v>
      </c>
      <c r="E7" s="20">
        <f>(0)*(1 + (0))</f>
        <v>0</v>
      </c>
      <c r="F7" s="20">
        <f>C7*E7</f>
        <v>0</v>
      </c>
    </row>
    <row r="8" spans="1:6" x14ac:dyDescent="0.25">
      <c r="A8" s="5"/>
      <c r="B8" s="13" t="s">
        <v>14</v>
      </c>
      <c r="C8" s="19"/>
      <c r="D8" s="19"/>
      <c r="E8" s="19"/>
      <c r="F8" s="19"/>
    </row>
    <row r="9" spans="1:6" x14ac:dyDescent="0.25">
      <c r="A9" s="6" t="s">
        <v>15</v>
      </c>
      <c r="B9" s="14" t="s">
        <v>12</v>
      </c>
      <c r="C9" s="20">
        <f>(81)*(1)*(1)*(1)*(1 + (0))</f>
        <v>81</v>
      </c>
      <c r="D9" s="20" t="s">
        <v>13</v>
      </c>
      <c r="E9" s="20">
        <f>(0)*(1 + (0))</f>
        <v>0</v>
      </c>
      <c r="F9" s="20">
        <f>C9*E9</f>
        <v>0</v>
      </c>
    </row>
    <row r="10" spans="1:6" x14ac:dyDescent="0.25">
      <c r="A10" s="5"/>
      <c r="B10" s="13" t="s">
        <v>16</v>
      </c>
      <c r="C10" s="19"/>
      <c r="D10" s="19"/>
      <c r="E10" s="19"/>
      <c r="F10" s="19"/>
    </row>
    <row r="11" spans="1:6" x14ac:dyDescent="0.25">
      <c r="A11" s="6" t="s">
        <v>17</v>
      </c>
      <c r="B11" s="14" t="s">
        <v>12</v>
      </c>
      <c r="C11" s="20">
        <f>(11)*(1)*(1)*(1)*(1 + (0))</f>
        <v>11</v>
      </c>
      <c r="D11" s="20" t="s">
        <v>13</v>
      </c>
      <c r="E11" s="20">
        <f>(0)*(1 + (0))</f>
        <v>0</v>
      </c>
      <c r="F11" s="20">
        <f>C11*E11</f>
        <v>0</v>
      </c>
    </row>
    <row r="12" spans="1:6" ht="60" x14ac:dyDescent="0.25">
      <c r="A12" s="5"/>
      <c r="B12" s="13" t="s">
        <v>18</v>
      </c>
      <c r="C12" s="19"/>
      <c r="D12" s="19"/>
      <c r="E12" s="19"/>
      <c r="F12" s="19"/>
    </row>
    <row r="13" spans="1:6" x14ac:dyDescent="0.25">
      <c r="A13" s="6" t="s">
        <v>19</v>
      </c>
      <c r="B13" s="14" t="s">
        <v>20</v>
      </c>
      <c r="C13" s="20">
        <f>(20)*(1)*(1)*(1)*(1 + (0))</f>
        <v>20</v>
      </c>
      <c r="D13" s="20" t="s">
        <v>13</v>
      </c>
      <c r="E13" s="20">
        <f>(0)*(1 + (0))</f>
        <v>0</v>
      </c>
      <c r="F13" s="20">
        <f>C13*E13</f>
        <v>0</v>
      </c>
    </row>
    <row r="14" spans="1:6" x14ac:dyDescent="0.25">
      <c r="A14" s="6" t="s">
        <v>21</v>
      </c>
      <c r="B14" s="14" t="s">
        <v>22</v>
      </c>
      <c r="C14" s="20">
        <f>(20)*(1)*(1)*(1)*(1 + (0))</f>
        <v>20</v>
      </c>
      <c r="D14" s="20" t="s">
        <v>13</v>
      </c>
      <c r="E14" s="20">
        <f>(0)*(1 + (0))</f>
        <v>0</v>
      </c>
      <c r="F14" s="20">
        <f>C14*E14</f>
        <v>0</v>
      </c>
    </row>
    <row r="15" spans="1:6" ht="30" x14ac:dyDescent="0.25">
      <c r="A15" s="6" t="s">
        <v>23</v>
      </c>
      <c r="B15" s="14" t="s">
        <v>24</v>
      </c>
      <c r="C15" s="20">
        <f>(20)*(1)*(1)*(1)*(1 + (0))</f>
        <v>20</v>
      </c>
      <c r="D15" s="20" t="s">
        <v>13</v>
      </c>
      <c r="E15" s="20">
        <f>(0)*(1 + (0))</f>
        <v>0</v>
      </c>
      <c r="F15" s="20">
        <f>C15*E15</f>
        <v>0</v>
      </c>
    </row>
    <row r="16" spans="1:6" x14ac:dyDescent="0.25">
      <c r="A16" s="4"/>
      <c r="B16" s="12" t="s">
        <v>25</v>
      </c>
      <c r="C16" s="18"/>
      <c r="D16" s="18"/>
      <c r="E16" s="18"/>
      <c r="F16" s="18"/>
    </row>
    <row r="17" spans="1:6" x14ac:dyDescent="0.25">
      <c r="A17" s="5"/>
      <c r="B17" s="13" t="s">
        <v>26</v>
      </c>
      <c r="C17" s="19"/>
      <c r="D17" s="19"/>
      <c r="E17" s="19"/>
      <c r="F17" s="19"/>
    </row>
    <row r="18" spans="1:6" ht="45" x14ac:dyDescent="0.25">
      <c r="A18" s="6" t="s">
        <v>27</v>
      </c>
      <c r="B18" s="14" t="s">
        <v>28</v>
      </c>
      <c r="C18" s="20">
        <f>(316)*(1)*(1)*(1)*(1 + (0))</f>
        <v>316</v>
      </c>
      <c r="D18" s="20" t="s">
        <v>29</v>
      </c>
      <c r="E18" s="20">
        <f>(0)*(1 + (0))</f>
        <v>0</v>
      </c>
      <c r="F18" s="20">
        <f>C18*E18</f>
        <v>0</v>
      </c>
    </row>
    <row r="19" spans="1:6" ht="45" x14ac:dyDescent="0.25">
      <c r="A19" s="6" t="s">
        <v>30</v>
      </c>
      <c r="B19" s="14" t="s">
        <v>31</v>
      </c>
      <c r="C19" s="20">
        <f>(55)*(1)*(1)*(1)*(1 + (0))</f>
        <v>55</v>
      </c>
      <c r="D19" s="20" t="s">
        <v>29</v>
      </c>
      <c r="E19" s="20">
        <f>(0)*(1 + (0))</f>
        <v>0</v>
      </c>
      <c r="F19" s="20">
        <f>C19*E19</f>
        <v>0</v>
      </c>
    </row>
    <row r="20" spans="1:6" x14ac:dyDescent="0.25">
      <c r="A20" s="4"/>
      <c r="B20" s="12" t="s">
        <v>32</v>
      </c>
      <c r="C20" s="18"/>
      <c r="D20" s="18"/>
      <c r="E20" s="18"/>
      <c r="F20" s="18"/>
    </row>
    <row r="21" spans="1:6" x14ac:dyDescent="0.25">
      <c r="A21" s="6" t="s">
        <v>33</v>
      </c>
      <c r="B21" s="15" t="s">
        <v>34</v>
      </c>
      <c r="C21" s="20">
        <f>(1)*(1)*(1)*(1)*(1 + (0))</f>
        <v>1</v>
      </c>
      <c r="D21" s="20" t="s">
        <v>35</v>
      </c>
      <c r="E21" s="20">
        <f>(0)*(1 + (0))</f>
        <v>0</v>
      </c>
      <c r="F21" s="20">
        <f>C21*E21</f>
        <v>0</v>
      </c>
    </row>
    <row r="22" spans="1:6" x14ac:dyDescent="0.25">
      <c r="A22" s="5"/>
      <c r="B22" s="13" t="s">
        <v>36</v>
      </c>
      <c r="C22" s="19"/>
      <c r="D22" s="19"/>
      <c r="E22" s="19"/>
      <c r="F22" s="19"/>
    </row>
    <row r="23" spans="1:6" x14ac:dyDescent="0.25">
      <c r="A23" s="6" t="s">
        <v>37</v>
      </c>
      <c r="B23" s="14" t="s">
        <v>38</v>
      </c>
      <c r="C23" s="20">
        <f>(407)*(1)*(1)*(1)*(1 + (0))</f>
        <v>407</v>
      </c>
      <c r="D23" s="20" t="s">
        <v>13</v>
      </c>
      <c r="E23" s="20">
        <f>(0)*(1 + (0))</f>
        <v>0</v>
      </c>
      <c r="F23" s="20">
        <f>C23*E23</f>
        <v>0</v>
      </c>
    </row>
    <row r="24" spans="1:6" ht="30" x14ac:dyDescent="0.25">
      <c r="A24" s="6" t="s">
        <v>39</v>
      </c>
      <c r="B24" s="14" t="s">
        <v>40</v>
      </c>
      <c r="C24" s="20">
        <f>(8)*(1)*(1)*(1)*(1 + (0))</f>
        <v>8</v>
      </c>
      <c r="D24" s="20" t="s">
        <v>13</v>
      </c>
      <c r="E24" s="20">
        <f>(0)*(1 + (0))</f>
        <v>0</v>
      </c>
      <c r="F24" s="20">
        <f>C24*E24</f>
        <v>0</v>
      </c>
    </row>
    <row r="25" spans="1:6" ht="45" x14ac:dyDescent="0.25">
      <c r="A25" s="4"/>
      <c r="B25" s="12" t="s">
        <v>41</v>
      </c>
      <c r="C25" s="18"/>
      <c r="D25" s="18"/>
      <c r="E25" s="18"/>
      <c r="F25" s="18"/>
    </row>
    <row r="26" spans="1:6" x14ac:dyDescent="0.25">
      <c r="A26" s="5"/>
      <c r="B26" s="13" t="s">
        <v>42</v>
      </c>
      <c r="C26" s="19"/>
      <c r="D26" s="19"/>
      <c r="E26" s="19"/>
      <c r="F26" s="19"/>
    </row>
    <row r="27" spans="1:6" x14ac:dyDescent="0.25">
      <c r="A27" s="6" t="s">
        <v>43</v>
      </c>
      <c r="B27" s="14" t="s">
        <v>44</v>
      </c>
      <c r="C27" s="20">
        <f>(8)*(1)*(1)*(1)*(1 + (0))</f>
        <v>8</v>
      </c>
      <c r="D27" s="20" t="s">
        <v>13</v>
      </c>
      <c r="E27" s="20">
        <f>(0)*(1 + (0))</f>
        <v>0</v>
      </c>
      <c r="F27" s="20">
        <f>C27*E27</f>
        <v>0</v>
      </c>
    </row>
    <row r="28" spans="1:6" ht="45" x14ac:dyDescent="0.25">
      <c r="A28" s="4"/>
      <c r="B28" s="12" t="s">
        <v>45</v>
      </c>
      <c r="C28" s="18"/>
      <c r="D28" s="18"/>
      <c r="E28" s="18"/>
      <c r="F28" s="18"/>
    </row>
    <row r="29" spans="1:6" x14ac:dyDescent="0.25">
      <c r="A29" s="5"/>
      <c r="B29" s="13" t="s">
        <v>46</v>
      </c>
      <c r="C29" s="19"/>
      <c r="D29" s="19"/>
      <c r="E29" s="19"/>
      <c r="F29" s="19"/>
    </row>
    <row r="30" spans="1:6" ht="45" x14ac:dyDescent="0.25">
      <c r="A30" s="6" t="s">
        <v>47</v>
      </c>
      <c r="B30" s="14" t="s">
        <v>48</v>
      </c>
      <c r="C30" s="20">
        <f>(550)*(1)*(1)*(1)*(1 + (0))</f>
        <v>550</v>
      </c>
      <c r="D30" s="20" t="s">
        <v>29</v>
      </c>
      <c r="E30" s="20">
        <f>(0)*(1 + (0))</f>
        <v>0</v>
      </c>
      <c r="F30" s="20">
        <f>C30*E30</f>
        <v>0</v>
      </c>
    </row>
    <row r="31" spans="1:6" x14ac:dyDescent="0.25">
      <c r="A31" s="4"/>
      <c r="B31" s="12" t="s">
        <v>49</v>
      </c>
      <c r="C31" s="18"/>
      <c r="D31" s="18"/>
      <c r="E31" s="18"/>
      <c r="F31" s="18"/>
    </row>
    <row r="32" spans="1:6" ht="45" x14ac:dyDescent="0.25">
      <c r="A32" s="6" t="s">
        <v>50</v>
      </c>
      <c r="B32" s="15" t="s">
        <v>51</v>
      </c>
      <c r="C32" s="20">
        <f>(550)*(1)*(1)*(1)*(1 + (0))</f>
        <v>550</v>
      </c>
      <c r="D32" s="20" t="s">
        <v>29</v>
      </c>
      <c r="E32" s="20">
        <f>(0)*(1 + (0))</f>
        <v>0</v>
      </c>
      <c r="F32" s="20">
        <f>C32*E32</f>
        <v>0</v>
      </c>
    </row>
    <row r="33" spans="1:6" ht="45" x14ac:dyDescent="0.25">
      <c r="A33" s="6" t="s">
        <v>52</v>
      </c>
      <c r="B33" s="15" t="s">
        <v>53</v>
      </c>
      <c r="C33" s="20">
        <f>(168)*(1)*(1)*(1)*(1 + (0))</f>
        <v>168</v>
      </c>
      <c r="D33" s="20" t="s">
        <v>29</v>
      </c>
      <c r="E33" s="20">
        <f>(0)*(1 + (0))</f>
        <v>0</v>
      </c>
      <c r="F33" s="20">
        <f>C33*E33</f>
        <v>0</v>
      </c>
    </row>
    <row r="34" spans="1:6" ht="31.5" x14ac:dyDescent="0.25">
      <c r="A34" s="3"/>
      <c r="B34" s="11" t="s">
        <v>54</v>
      </c>
      <c r="C34" s="17"/>
      <c r="D34" s="17"/>
      <c r="E34" s="17"/>
      <c r="F34" s="17"/>
    </row>
    <row r="35" spans="1:6" x14ac:dyDescent="0.25">
      <c r="A35" s="4"/>
      <c r="B35" s="12" t="s">
        <v>55</v>
      </c>
      <c r="C35" s="18"/>
      <c r="D35" s="18"/>
      <c r="E35" s="18"/>
      <c r="F35" s="18"/>
    </row>
    <row r="36" spans="1:6" x14ac:dyDescent="0.25">
      <c r="A36" s="6" t="s">
        <v>56</v>
      </c>
      <c r="B36" s="15" t="s">
        <v>57</v>
      </c>
      <c r="C36" s="20">
        <f>(3)*(1)*(1)*(1)*(1 + (0))</f>
        <v>3</v>
      </c>
      <c r="D36" s="20" t="s">
        <v>13</v>
      </c>
      <c r="E36" s="20">
        <f>(0)*(1 + (0))</f>
        <v>0</v>
      </c>
      <c r="F36" s="20">
        <f>C36*E36</f>
        <v>0</v>
      </c>
    </row>
    <row r="37" spans="1:6" x14ac:dyDescent="0.25">
      <c r="A37" s="5"/>
      <c r="B37" s="13" t="s">
        <v>58</v>
      </c>
      <c r="C37" s="19"/>
      <c r="D37" s="19"/>
      <c r="E37" s="19"/>
      <c r="F37" s="19"/>
    </row>
    <row r="38" spans="1:6" x14ac:dyDescent="0.25">
      <c r="A38" s="6" t="s">
        <v>59</v>
      </c>
      <c r="B38" s="14" t="s">
        <v>60</v>
      </c>
      <c r="C38" s="20">
        <f>(4)*(1)*(1)*(1)*(1 + (0))</f>
        <v>4</v>
      </c>
      <c r="D38" s="20" t="s">
        <v>13</v>
      </c>
      <c r="E38" s="20">
        <f>(0)*(1 + (0))</f>
        <v>0</v>
      </c>
      <c r="F38" s="20">
        <f>C38*E38</f>
        <v>0</v>
      </c>
    </row>
    <row r="39" spans="1:6" ht="60" x14ac:dyDescent="0.25">
      <c r="A39" s="4"/>
      <c r="B39" s="12" t="s">
        <v>61</v>
      </c>
      <c r="C39" s="18"/>
      <c r="D39" s="18"/>
      <c r="E39" s="18"/>
      <c r="F39" s="18"/>
    </row>
    <row r="40" spans="1:6" x14ac:dyDescent="0.25">
      <c r="A40" s="6" t="s">
        <v>62</v>
      </c>
      <c r="B40" s="15" t="s">
        <v>63</v>
      </c>
      <c r="C40" s="20">
        <f>(92)*(1)*(1)*(1)*(1 + (0))</f>
        <v>92</v>
      </c>
      <c r="D40" s="20" t="s">
        <v>13</v>
      </c>
      <c r="E40" s="20">
        <f>(0)*(1 + (0))</f>
        <v>0</v>
      </c>
      <c r="F40" s="20">
        <f>C40*E40</f>
        <v>0</v>
      </c>
    </row>
    <row r="41" spans="1:6" x14ac:dyDescent="0.25">
      <c r="A41" s="6" t="s">
        <v>64</v>
      </c>
      <c r="B41" s="15" t="s">
        <v>65</v>
      </c>
      <c r="C41" s="20">
        <f>(1)*(1)*(1)*(1)*(1 + (0))</f>
        <v>1</v>
      </c>
      <c r="D41" s="20" t="s">
        <v>13</v>
      </c>
      <c r="E41" s="20">
        <f>(0)*(1 + (0))</f>
        <v>0</v>
      </c>
      <c r="F41" s="20">
        <f>C41*E41</f>
        <v>0</v>
      </c>
    </row>
    <row r="42" spans="1:6" ht="45" x14ac:dyDescent="0.25">
      <c r="A42" s="4"/>
      <c r="B42" s="12" t="s">
        <v>66</v>
      </c>
      <c r="C42" s="18"/>
      <c r="D42" s="18"/>
      <c r="E42" s="18"/>
      <c r="F42" s="18"/>
    </row>
    <row r="43" spans="1:6" x14ac:dyDescent="0.25">
      <c r="A43" s="6" t="s">
        <v>67</v>
      </c>
      <c r="B43" s="15" t="s">
        <v>68</v>
      </c>
      <c r="C43" s="20">
        <f>(20)*(1)*(1)*(1)*(1 + (0))</f>
        <v>20</v>
      </c>
      <c r="D43" s="20" t="s">
        <v>69</v>
      </c>
      <c r="E43" s="20">
        <f>(0)*(1 + (0))</f>
        <v>0</v>
      </c>
      <c r="F43" s="20">
        <f>C43*E43</f>
        <v>0</v>
      </c>
    </row>
    <row r="44" spans="1:6" ht="47.25" x14ac:dyDescent="0.25">
      <c r="A44" s="3"/>
      <c r="B44" s="11" t="s">
        <v>70</v>
      </c>
      <c r="C44" s="17"/>
      <c r="D44" s="17"/>
      <c r="E44" s="17"/>
      <c r="F44" s="17"/>
    </row>
    <row r="45" spans="1:6" ht="31.5" x14ac:dyDescent="0.25">
      <c r="A45" s="3"/>
      <c r="B45" s="11" t="s">
        <v>71</v>
      </c>
      <c r="C45" s="17"/>
      <c r="D45" s="17"/>
      <c r="E45" s="17"/>
      <c r="F45" s="17"/>
    </row>
    <row r="46" spans="1:6" ht="90" x14ac:dyDescent="0.25">
      <c r="A46" s="4"/>
      <c r="B46" s="12" t="s">
        <v>72</v>
      </c>
      <c r="C46" s="18"/>
      <c r="D46" s="18"/>
      <c r="E46" s="18"/>
      <c r="F46" s="18"/>
    </row>
    <row r="47" spans="1:6" x14ac:dyDescent="0.25">
      <c r="A47" s="5"/>
      <c r="B47" s="13" t="s">
        <v>73</v>
      </c>
      <c r="C47" s="19"/>
      <c r="D47" s="19"/>
      <c r="E47" s="19"/>
      <c r="F47" s="19"/>
    </row>
    <row r="48" spans="1:6" ht="30" x14ac:dyDescent="0.25">
      <c r="A48" s="6" t="s">
        <v>74</v>
      </c>
      <c r="B48" s="14" t="s">
        <v>75</v>
      </c>
      <c r="C48" s="20">
        <f>(662)*(1)*(1)*(1)*(1 + (0))</f>
        <v>662</v>
      </c>
      <c r="D48" s="20" t="s">
        <v>29</v>
      </c>
      <c r="E48" s="20">
        <f>(0)*(1 + (0))</f>
        <v>0</v>
      </c>
      <c r="F48" s="20">
        <f>C48*E48</f>
        <v>0</v>
      </c>
    </row>
    <row r="49" spans="1:6" ht="47.25" x14ac:dyDescent="0.25">
      <c r="A49" s="3"/>
      <c r="B49" s="11" t="s">
        <v>76</v>
      </c>
      <c r="C49" s="17"/>
      <c r="D49" s="17"/>
      <c r="E49" s="17"/>
      <c r="F49" s="17"/>
    </row>
    <row r="50" spans="1:6" ht="15.75" x14ac:dyDescent="0.25">
      <c r="A50" s="3"/>
      <c r="B50" s="11" t="s">
        <v>77</v>
      </c>
      <c r="C50" s="17"/>
      <c r="D50" s="17"/>
      <c r="E50" s="17"/>
      <c r="F50" s="17"/>
    </row>
    <row r="51" spans="1:6" ht="105" x14ac:dyDescent="0.25">
      <c r="A51" s="4"/>
      <c r="B51" s="12" t="s">
        <v>78</v>
      </c>
      <c r="C51" s="18"/>
      <c r="D51" s="18"/>
      <c r="E51" s="18"/>
      <c r="F51" s="18"/>
    </row>
    <row r="52" spans="1:6" x14ac:dyDescent="0.25">
      <c r="A52" s="5"/>
      <c r="B52" s="13" t="s">
        <v>79</v>
      </c>
      <c r="C52" s="19"/>
      <c r="D52" s="19"/>
      <c r="E52" s="19"/>
      <c r="F52" s="19"/>
    </row>
    <row r="53" spans="1:6" ht="30" x14ac:dyDescent="0.25">
      <c r="A53" s="6" t="s">
        <v>80</v>
      </c>
      <c r="B53" s="14" t="s">
        <v>81</v>
      </c>
      <c r="C53" s="20">
        <f>(68)*(1)*(1)*(1)*(1 + (0))</f>
        <v>68</v>
      </c>
      <c r="D53" s="20" t="s">
        <v>29</v>
      </c>
      <c r="E53" s="20">
        <f>(0)*(1 + (0))</f>
        <v>0</v>
      </c>
      <c r="F53" s="20">
        <f>C53*E53</f>
        <v>0</v>
      </c>
    </row>
    <row r="54" spans="1:6" ht="60" x14ac:dyDescent="0.25">
      <c r="A54" s="4"/>
      <c r="B54" s="12" t="s">
        <v>82</v>
      </c>
      <c r="C54" s="18"/>
      <c r="D54" s="18"/>
      <c r="E54" s="18"/>
      <c r="F54" s="18"/>
    </row>
    <row r="55" spans="1:6" x14ac:dyDescent="0.25">
      <c r="A55" s="5"/>
      <c r="B55" s="13" t="s">
        <v>79</v>
      </c>
      <c r="C55" s="19"/>
      <c r="D55" s="19"/>
      <c r="E55" s="19"/>
      <c r="F55" s="19"/>
    </row>
    <row r="56" spans="1:6" x14ac:dyDescent="0.25">
      <c r="A56" s="6" t="s">
        <v>83</v>
      </c>
      <c r="B56" s="14" t="s">
        <v>84</v>
      </c>
      <c r="C56" s="20">
        <f>(151)*(1)*(1)*(1)*(1 + (0))</f>
        <v>151</v>
      </c>
      <c r="D56" s="20" t="s">
        <v>29</v>
      </c>
      <c r="E56" s="20">
        <f>(0)*(1 + (0))</f>
        <v>0</v>
      </c>
      <c r="F56" s="20">
        <f>C56*E56</f>
        <v>0</v>
      </c>
    </row>
    <row r="57" spans="1:6" x14ac:dyDescent="0.25">
      <c r="A57" s="6" t="s">
        <v>85</v>
      </c>
      <c r="B57" s="14" t="s">
        <v>86</v>
      </c>
      <c r="C57" s="20">
        <f>(3)*(1)*(1)*(1)*(1 + (0))</f>
        <v>3</v>
      </c>
      <c r="D57" s="20" t="s">
        <v>29</v>
      </c>
      <c r="E57" s="20">
        <f>(0)*(1 + (0))</f>
        <v>0</v>
      </c>
      <c r="F57" s="20">
        <f>C57*E57</f>
        <v>0</v>
      </c>
    </row>
    <row r="58" spans="1:6" x14ac:dyDescent="0.25">
      <c r="A58" s="6" t="s">
        <v>87</v>
      </c>
      <c r="B58" s="14" t="s">
        <v>88</v>
      </c>
      <c r="C58" s="20">
        <f>(34)*(1)*(1)*(1)*(1 + (0))</f>
        <v>34</v>
      </c>
      <c r="D58" s="20" t="s">
        <v>29</v>
      </c>
      <c r="E58" s="20">
        <f>(0)*(1 + (0))</f>
        <v>0</v>
      </c>
      <c r="F58" s="20">
        <f>C58*E58</f>
        <v>0</v>
      </c>
    </row>
    <row r="59" spans="1:6" ht="63" x14ac:dyDescent="0.25">
      <c r="A59" s="3"/>
      <c r="B59" s="11" t="s">
        <v>89</v>
      </c>
      <c r="C59" s="17"/>
      <c r="D59" s="17"/>
      <c r="E59" s="17"/>
      <c r="F59" s="17"/>
    </row>
    <row r="60" spans="1:6" x14ac:dyDescent="0.25">
      <c r="A60" s="4"/>
      <c r="B60" s="12" t="s">
        <v>90</v>
      </c>
      <c r="C60" s="18"/>
      <c r="D60" s="18"/>
      <c r="E60" s="18"/>
      <c r="F60" s="18"/>
    </row>
    <row r="61" spans="1:6" ht="30" x14ac:dyDescent="0.25">
      <c r="A61" s="5"/>
      <c r="B61" s="13" t="s">
        <v>91</v>
      </c>
      <c r="C61" s="19"/>
      <c r="D61" s="19"/>
      <c r="E61" s="19"/>
      <c r="F61" s="19"/>
    </row>
    <row r="62" spans="1:6" x14ac:dyDescent="0.25">
      <c r="A62" s="6" t="s">
        <v>92</v>
      </c>
      <c r="B62" s="14" t="s">
        <v>93</v>
      </c>
      <c r="C62" s="20">
        <f>(42)*(1)*(1)*(1)*(1 + (0))</f>
        <v>42</v>
      </c>
      <c r="D62" s="20" t="s">
        <v>29</v>
      </c>
      <c r="E62" s="20">
        <f>(0)*(1 + (0))</f>
        <v>0</v>
      </c>
      <c r="F62" s="20">
        <f>C62*E62</f>
        <v>0</v>
      </c>
    </row>
    <row r="63" spans="1:6" ht="90" x14ac:dyDescent="0.25">
      <c r="A63" s="6" t="s">
        <v>94</v>
      </c>
      <c r="B63" s="14" t="s">
        <v>95</v>
      </c>
      <c r="C63" s="20">
        <f>(40)*(1)*(1)*(1)*(1 + (0))</f>
        <v>40</v>
      </c>
      <c r="D63" s="20" t="s">
        <v>29</v>
      </c>
      <c r="E63" s="20">
        <f>(0)*(1 + (0))</f>
        <v>0</v>
      </c>
      <c r="F63" s="20">
        <f>C63*E63</f>
        <v>0</v>
      </c>
    </row>
    <row r="64" spans="1:6" ht="135" x14ac:dyDescent="0.25">
      <c r="A64" s="6" t="s">
        <v>96</v>
      </c>
      <c r="B64" s="14" t="s">
        <v>97</v>
      </c>
      <c r="C64" s="20">
        <f>(25)*(1)*(1)*(1)*(1 + (0))</f>
        <v>25</v>
      </c>
      <c r="D64" s="20" t="s">
        <v>29</v>
      </c>
      <c r="E64" s="20">
        <f>(0)*(1 + (0))</f>
        <v>0</v>
      </c>
      <c r="F64" s="20">
        <f>C64*E64</f>
        <v>0</v>
      </c>
    </row>
    <row r="65" spans="1:6" ht="45" x14ac:dyDescent="0.25">
      <c r="A65" s="4"/>
      <c r="B65" s="12" t="s">
        <v>98</v>
      </c>
      <c r="C65" s="18"/>
      <c r="D65" s="18"/>
      <c r="E65" s="18"/>
      <c r="F65" s="18"/>
    </row>
    <row r="66" spans="1:6" x14ac:dyDescent="0.25">
      <c r="A66" s="5"/>
      <c r="B66" s="13" t="s">
        <v>99</v>
      </c>
      <c r="C66" s="19"/>
      <c r="D66" s="19"/>
      <c r="E66" s="19"/>
      <c r="F66" s="19"/>
    </row>
    <row r="67" spans="1:6" ht="30" x14ac:dyDescent="0.25">
      <c r="A67" s="6" t="s">
        <v>100</v>
      </c>
      <c r="B67" s="14" t="s">
        <v>101</v>
      </c>
      <c r="C67" s="20">
        <f>(54)*(1)*(1)*(1)*(1 + (0))</f>
        <v>54</v>
      </c>
      <c r="D67" s="20" t="s">
        <v>29</v>
      </c>
      <c r="E67" s="20">
        <f>(0)*(1 + (0))</f>
        <v>0</v>
      </c>
      <c r="F67" s="20">
        <f>C67*E67</f>
        <v>0</v>
      </c>
    </row>
    <row r="68" spans="1:6" x14ac:dyDescent="0.25">
      <c r="A68" s="5"/>
      <c r="B68" s="13" t="s">
        <v>102</v>
      </c>
      <c r="C68" s="19"/>
      <c r="D68" s="19"/>
      <c r="E68" s="19"/>
      <c r="F68" s="19"/>
    </row>
    <row r="69" spans="1:6" ht="45" x14ac:dyDescent="0.25">
      <c r="A69" s="6" t="s">
        <v>103</v>
      </c>
      <c r="B69" s="14" t="s">
        <v>104</v>
      </c>
      <c r="C69" s="20">
        <f>(35)*(1)*(1)*(1)*(1 + (0))</f>
        <v>35</v>
      </c>
      <c r="D69" s="20" t="s">
        <v>29</v>
      </c>
      <c r="E69" s="20">
        <f>(0)*(1 + (0))</f>
        <v>0</v>
      </c>
      <c r="F69" s="20">
        <f>C69*E69</f>
        <v>0</v>
      </c>
    </row>
    <row r="70" spans="1:6" ht="30" x14ac:dyDescent="0.25">
      <c r="A70" s="4"/>
      <c r="B70" s="12" t="s">
        <v>105</v>
      </c>
      <c r="C70" s="18"/>
      <c r="D70" s="18"/>
      <c r="E70" s="18"/>
      <c r="F70" s="18"/>
    </row>
    <row r="71" spans="1:6" x14ac:dyDescent="0.25">
      <c r="A71" s="5"/>
      <c r="B71" s="13" t="s">
        <v>106</v>
      </c>
      <c r="C71" s="19"/>
      <c r="D71" s="19"/>
      <c r="E71" s="19"/>
      <c r="F71" s="19"/>
    </row>
    <row r="72" spans="1:6" ht="75" x14ac:dyDescent="0.25">
      <c r="A72" s="6" t="s">
        <v>107</v>
      </c>
      <c r="B72" s="14" t="s">
        <v>108</v>
      </c>
      <c r="C72" s="20">
        <f>(70)*(1)*(1)*(1)*(1 + (0))</f>
        <v>70</v>
      </c>
      <c r="D72" s="20" t="s">
        <v>69</v>
      </c>
      <c r="E72" s="20">
        <f>(0)*(1 + (0))</f>
        <v>0</v>
      </c>
      <c r="F72" s="20">
        <f>C72*E72</f>
        <v>0</v>
      </c>
    </row>
    <row r="73" spans="1:6" ht="47.25" x14ac:dyDescent="0.25">
      <c r="A73" s="3"/>
      <c r="B73" s="11" t="s">
        <v>109</v>
      </c>
      <c r="C73" s="17"/>
      <c r="D73" s="17"/>
      <c r="E73" s="17"/>
      <c r="F73" s="17"/>
    </row>
    <row r="74" spans="1:6" ht="30" x14ac:dyDescent="0.25">
      <c r="A74" s="4"/>
      <c r="B74" s="12" t="s">
        <v>110</v>
      </c>
      <c r="C74" s="18"/>
      <c r="D74" s="18"/>
      <c r="E74" s="18"/>
      <c r="F74" s="18"/>
    </row>
    <row r="75" spans="1:6" x14ac:dyDescent="0.25">
      <c r="A75" s="5"/>
      <c r="B75" s="13" t="s">
        <v>111</v>
      </c>
      <c r="C75" s="19"/>
      <c r="D75" s="19"/>
      <c r="E75" s="19"/>
      <c r="F75" s="19"/>
    </row>
    <row r="76" spans="1:6" ht="60" x14ac:dyDescent="0.25">
      <c r="A76" s="6" t="s">
        <v>112</v>
      </c>
      <c r="B76" s="14" t="s">
        <v>113</v>
      </c>
      <c r="C76" s="20">
        <f>(150)*(1)*(1)*(1)*(1 + (0))</f>
        <v>150</v>
      </c>
      <c r="D76" s="20" t="s">
        <v>29</v>
      </c>
      <c r="E76" s="20">
        <f>(0)*(1 + (0))</f>
        <v>0</v>
      </c>
      <c r="F76" s="20">
        <f>C76*E76</f>
        <v>0</v>
      </c>
    </row>
    <row r="77" spans="1:6" ht="18.75" x14ac:dyDescent="0.25">
      <c r="A77" s="2"/>
      <c r="B77" s="10" t="s">
        <v>114</v>
      </c>
      <c r="C77" s="16"/>
      <c r="D77" s="16"/>
      <c r="E77" s="16"/>
      <c r="F77" s="16"/>
    </row>
    <row r="78" spans="1:6" ht="31.5" x14ac:dyDescent="0.25">
      <c r="A78" s="3"/>
      <c r="B78" s="11" t="s">
        <v>115</v>
      </c>
      <c r="C78" s="17"/>
      <c r="D78" s="17"/>
      <c r="E78" s="17"/>
      <c r="F78" s="17"/>
    </row>
    <row r="79" spans="1:6" ht="120" x14ac:dyDescent="0.25">
      <c r="A79" s="4"/>
      <c r="B79" s="12" t="s">
        <v>116</v>
      </c>
      <c r="C79" s="18"/>
      <c r="D79" s="18"/>
      <c r="E79" s="18"/>
      <c r="F79" s="18"/>
    </row>
    <row r="80" spans="1:6" x14ac:dyDescent="0.25">
      <c r="A80" s="5"/>
      <c r="B80" s="13" t="s">
        <v>117</v>
      </c>
      <c r="C80" s="19"/>
      <c r="D80" s="19"/>
      <c r="E80" s="19"/>
      <c r="F80" s="19"/>
    </row>
    <row r="81" spans="1:6" ht="30" x14ac:dyDescent="0.25">
      <c r="A81" s="6" t="s">
        <v>118</v>
      </c>
      <c r="B81" s="14" t="s">
        <v>119</v>
      </c>
      <c r="C81" s="20">
        <f>(1.08)*(1)*(1)*(1)*(1 + (0))</f>
        <v>1.08</v>
      </c>
      <c r="D81" s="20" t="s">
        <v>120</v>
      </c>
      <c r="E81" s="20">
        <f>(0)*(1 + (0))</f>
        <v>0</v>
      </c>
      <c r="F81" s="20">
        <f>C81*E81</f>
        <v>0</v>
      </c>
    </row>
    <row r="82" spans="1:6" ht="45" x14ac:dyDescent="0.25">
      <c r="A82" s="6" t="s">
        <v>121</v>
      </c>
      <c r="B82" s="14" t="s">
        <v>122</v>
      </c>
      <c r="C82" s="20">
        <f>(0.18)*(1)*(1)*(1)*(1 + (0))</f>
        <v>0.18</v>
      </c>
      <c r="D82" s="20" t="s">
        <v>120</v>
      </c>
      <c r="E82" s="20">
        <f>(0)*(1 + (0))</f>
        <v>0</v>
      </c>
      <c r="F82" s="20">
        <f>C82*E82</f>
        <v>0</v>
      </c>
    </row>
    <row r="83" spans="1:6" x14ac:dyDescent="0.25">
      <c r="A83" s="6" t="s">
        <v>123</v>
      </c>
      <c r="B83" s="14" t="s">
        <v>124</v>
      </c>
      <c r="C83" s="20">
        <f>(3.15)*(1)*(1)*(1)*(1 + (0))</f>
        <v>3.15</v>
      </c>
      <c r="D83" s="20" t="s">
        <v>120</v>
      </c>
      <c r="E83" s="20">
        <f>(0)*(1 + (0))</f>
        <v>0</v>
      </c>
      <c r="F83" s="20">
        <f>C83*E83</f>
        <v>0</v>
      </c>
    </row>
    <row r="84" spans="1:6" x14ac:dyDescent="0.25">
      <c r="A84" s="5"/>
      <c r="B84" s="13" t="s">
        <v>125</v>
      </c>
      <c r="C84" s="19"/>
      <c r="D84" s="19"/>
      <c r="E84" s="19"/>
      <c r="F84" s="19"/>
    </row>
    <row r="85" spans="1:6" ht="30" x14ac:dyDescent="0.25">
      <c r="A85" s="6" t="s">
        <v>126</v>
      </c>
      <c r="B85" s="14" t="s">
        <v>119</v>
      </c>
      <c r="C85" s="20">
        <f>(3.3)*(1)*(1)*(1)*(1 + (0))</f>
        <v>3.3</v>
      </c>
      <c r="D85" s="20" t="s">
        <v>120</v>
      </c>
      <c r="E85" s="20">
        <f>(0)*(1 + (0))</f>
        <v>0</v>
      </c>
      <c r="F85" s="20">
        <f>C85*E85</f>
        <v>0</v>
      </c>
    </row>
    <row r="86" spans="1:6" x14ac:dyDescent="0.25">
      <c r="A86" s="6" t="s">
        <v>127</v>
      </c>
      <c r="B86" s="14" t="s">
        <v>124</v>
      </c>
      <c r="C86" s="20">
        <f>(2.56)*(1)*(1)*(1)*(1 + (0))</f>
        <v>2.56</v>
      </c>
      <c r="D86" s="20" t="s">
        <v>120</v>
      </c>
      <c r="E86" s="20">
        <f>(0)*(1 + (0))</f>
        <v>0</v>
      </c>
      <c r="F86" s="20">
        <f>C86*E86</f>
        <v>0</v>
      </c>
    </row>
    <row r="87" spans="1:6" x14ac:dyDescent="0.25">
      <c r="A87" s="5"/>
      <c r="B87" s="13" t="s">
        <v>128</v>
      </c>
      <c r="C87" s="19"/>
      <c r="D87" s="19"/>
      <c r="E87" s="19"/>
      <c r="F87" s="19"/>
    </row>
    <row r="88" spans="1:6" ht="30" x14ac:dyDescent="0.25">
      <c r="A88" s="6" t="s">
        <v>129</v>
      </c>
      <c r="B88" s="14" t="s">
        <v>119</v>
      </c>
      <c r="C88" s="20">
        <f>(0.51)*(1)*(1)*(1)*(1 + (0))</f>
        <v>0.51</v>
      </c>
      <c r="D88" s="20" t="s">
        <v>120</v>
      </c>
      <c r="E88" s="20">
        <f>(0)*(1 + (0))</f>
        <v>0</v>
      </c>
      <c r="F88" s="20">
        <f>C88*E88</f>
        <v>0</v>
      </c>
    </row>
    <row r="89" spans="1:6" ht="45" x14ac:dyDescent="0.25">
      <c r="A89" s="6" t="s">
        <v>130</v>
      </c>
      <c r="B89" s="14" t="s">
        <v>131</v>
      </c>
      <c r="C89" s="20">
        <f>(0.61)*(1)*(1)*(1)*(1 + (0))</f>
        <v>0.61</v>
      </c>
      <c r="D89" s="20" t="s">
        <v>120</v>
      </c>
      <c r="E89" s="20">
        <f>(0)*(1 + (0))</f>
        <v>0</v>
      </c>
      <c r="F89" s="20">
        <f>C89*E89</f>
        <v>0</v>
      </c>
    </row>
    <row r="90" spans="1:6" x14ac:dyDescent="0.25">
      <c r="A90" s="5"/>
      <c r="B90" s="13" t="s">
        <v>132</v>
      </c>
      <c r="C90" s="19"/>
      <c r="D90" s="19"/>
      <c r="E90" s="19"/>
      <c r="F90" s="19"/>
    </row>
    <row r="91" spans="1:6" x14ac:dyDescent="0.25">
      <c r="A91" s="6" t="s">
        <v>133</v>
      </c>
      <c r="B91" s="14" t="s">
        <v>134</v>
      </c>
      <c r="C91" s="20">
        <f>(2.278)*(1)*(1)*(1)*(1 + (0))</f>
        <v>2.278</v>
      </c>
      <c r="D91" s="20" t="s">
        <v>120</v>
      </c>
      <c r="E91" s="20">
        <f>(0)*(1 + (0))</f>
        <v>0</v>
      </c>
      <c r="F91" s="20">
        <f>C91*E91</f>
        <v>0</v>
      </c>
    </row>
    <row r="92" spans="1:6" x14ac:dyDescent="0.25">
      <c r="A92" s="5"/>
      <c r="B92" s="13" t="s">
        <v>135</v>
      </c>
      <c r="C92" s="19"/>
      <c r="D92" s="19"/>
      <c r="E92" s="19"/>
      <c r="F92" s="19"/>
    </row>
    <row r="93" spans="1:6" ht="45" x14ac:dyDescent="0.25">
      <c r="A93" s="6" t="s">
        <v>136</v>
      </c>
      <c r="B93" s="14" t="s">
        <v>137</v>
      </c>
      <c r="C93" s="20">
        <f>(48)*(1)*(1)*(1)*(1 + (0))</f>
        <v>48</v>
      </c>
      <c r="D93" s="20" t="s">
        <v>69</v>
      </c>
      <c r="E93" s="20">
        <f>(0)*(1 + (0))</f>
        <v>0</v>
      </c>
      <c r="F93" s="20">
        <f>C93*E93</f>
        <v>0</v>
      </c>
    </row>
    <row r="94" spans="1:6" ht="75" x14ac:dyDescent="0.25">
      <c r="A94" s="6" t="s">
        <v>138</v>
      </c>
      <c r="B94" s="14" t="s">
        <v>139</v>
      </c>
      <c r="C94" s="20">
        <f>(32)*(1)*(1)*(1)*(1 + (0))</f>
        <v>32</v>
      </c>
      <c r="D94" s="20" t="s">
        <v>69</v>
      </c>
      <c r="E94" s="20">
        <f>(0)*(1 + (0))</f>
        <v>0</v>
      </c>
      <c r="F94" s="20">
        <f>C94*E94</f>
        <v>0</v>
      </c>
    </row>
    <row r="95" spans="1:6" x14ac:dyDescent="0.25">
      <c r="A95" s="5"/>
      <c r="B95" s="13" t="s">
        <v>140</v>
      </c>
      <c r="C95" s="19"/>
      <c r="D95" s="19"/>
      <c r="E95" s="19"/>
      <c r="F95" s="19"/>
    </row>
    <row r="96" spans="1:6" ht="30" x14ac:dyDescent="0.25">
      <c r="A96" s="6" t="s">
        <v>141</v>
      </c>
      <c r="B96" s="14" t="s">
        <v>142</v>
      </c>
      <c r="C96" s="20">
        <f>(13.668)*(1)*(1)*(1)*(1 + (0))</f>
        <v>13.667999999999999</v>
      </c>
      <c r="D96" s="20" t="s">
        <v>120</v>
      </c>
      <c r="E96" s="20">
        <f>(0)*(1 + (0))</f>
        <v>0</v>
      </c>
      <c r="F96" s="20">
        <f>C96*E96</f>
        <v>0</v>
      </c>
    </row>
    <row r="97" spans="1:6" ht="60" x14ac:dyDescent="0.25">
      <c r="A97" s="4"/>
      <c r="B97" s="12" t="s">
        <v>143</v>
      </c>
      <c r="C97" s="18"/>
      <c r="D97" s="18"/>
      <c r="E97" s="18"/>
      <c r="F97" s="18"/>
    </row>
    <row r="98" spans="1:6" x14ac:dyDescent="0.25">
      <c r="A98" s="6" t="s">
        <v>144</v>
      </c>
      <c r="B98" s="15" t="s">
        <v>145</v>
      </c>
      <c r="C98" s="20">
        <f>(328)*(1)*(1)*(1)*(1 + (0))</f>
        <v>328</v>
      </c>
      <c r="D98" s="20" t="s">
        <v>29</v>
      </c>
      <c r="E98" s="20">
        <f>(0)*(1 + (0))</f>
        <v>0</v>
      </c>
      <c r="F98" s="20">
        <f>C98*E98</f>
        <v>0</v>
      </c>
    </row>
    <row r="99" spans="1:6" ht="60" x14ac:dyDescent="0.25">
      <c r="A99" s="4"/>
      <c r="B99" s="12" t="s">
        <v>146</v>
      </c>
      <c r="C99" s="18"/>
      <c r="D99" s="18"/>
      <c r="E99" s="18"/>
      <c r="F99" s="18"/>
    </row>
    <row r="100" spans="1:6" x14ac:dyDescent="0.25">
      <c r="A100" s="6" t="s">
        <v>147</v>
      </c>
      <c r="B100" s="15" t="s">
        <v>145</v>
      </c>
      <c r="C100" s="20">
        <f>(328)*(1)*(1)*(1)*(1 + (0))</f>
        <v>328</v>
      </c>
      <c r="D100" s="20" t="s">
        <v>29</v>
      </c>
      <c r="E100" s="20">
        <f>(0)*(1 + (0))</f>
        <v>0</v>
      </c>
      <c r="F100" s="20">
        <f>C100*E100</f>
        <v>0</v>
      </c>
    </row>
    <row r="101" spans="1:6" ht="90" x14ac:dyDescent="0.25">
      <c r="A101" s="4"/>
      <c r="B101" s="12" t="s">
        <v>148</v>
      </c>
      <c r="C101" s="18"/>
      <c r="D101" s="18"/>
      <c r="E101" s="18"/>
      <c r="F101" s="18"/>
    </row>
    <row r="102" spans="1:6" x14ac:dyDescent="0.25">
      <c r="A102" s="6" t="s">
        <v>149</v>
      </c>
      <c r="B102" s="15" t="s">
        <v>145</v>
      </c>
      <c r="C102" s="20">
        <f>(328)*(1)*(1)*(1)*(1 + (0))</f>
        <v>328</v>
      </c>
      <c r="D102" s="20" t="s">
        <v>29</v>
      </c>
      <c r="E102" s="20">
        <f>(0)*(1 + (0))</f>
        <v>0</v>
      </c>
      <c r="F102" s="20">
        <f>C102*E102</f>
        <v>0</v>
      </c>
    </row>
    <row r="103" spans="1:6" ht="60" x14ac:dyDescent="0.25">
      <c r="A103" s="4"/>
      <c r="B103" s="12" t="s">
        <v>150</v>
      </c>
      <c r="C103" s="18"/>
      <c r="D103" s="18"/>
      <c r="E103" s="18"/>
      <c r="F103" s="18"/>
    </row>
    <row r="104" spans="1:6" x14ac:dyDescent="0.25">
      <c r="A104" s="6" t="s">
        <v>151</v>
      </c>
      <c r="B104" s="15" t="s">
        <v>145</v>
      </c>
      <c r="C104" s="20">
        <f>(7)*(1)*(1)*(1)*(1 + (0))</f>
        <v>7</v>
      </c>
      <c r="D104" s="20" t="s">
        <v>29</v>
      </c>
      <c r="E104" s="20">
        <f>(0)*(1 + (0))</f>
        <v>0</v>
      </c>
      <c r="F104" s="20">
        <f>C104*E104</f>
        <v>0</v>
      </c>
    </row>
    <row r="105" spans="1:6" ht="31.5" x14ac:dyDescent="0.25">
      <c r="A105" s="3"/>
      <c r="B105" s="11" t="s">
        <v>152</v>
      </c>
      <c r="C105" s="17"/>
      <c r="D105" s="17"/>
      <c r="E105" s="17"/>
      <c r="F105" s="17"/>
    </row>
    <row r="106" spans="1:6" ht="30" x14ac:dyDescent="0.25">
      <c r="A106" s="4"/>
      <c r="B106" s="12" t="s">
        <v>153</v>
      </c>
      <c r="C106" s="18"/>
      <c r="D106" s="18"/>
      <c r="E106" s="18"/>
      <c r="F106" s="18"/>
    </row>
    <row r="107" spans="1:6" ht="30" x14ac:dyDescent="0.25">
      <c r="A107" s="5"/>
      <c r="B107" s="13" t="s">
        <v>154</v>
      </c>
      <c r="C107" s="19"/>
      <c r="D107" s="19"/>
      <c r="E107" s="19"/>
      <c r="F107" s="19"/>
    </row>
    <row r="108" spans="1:6" x14ac:dyDescent="0.25">
      <c r="A108" s="6" t="s">
        <v>155</v>
      </c>
      <c r="B108" s="14" t="s">
        <v>156</v>
      </c>
      <c r="C108" s="20">
        <f>(20)*(1)*(1)*(1)*(1 + (0))</f>
        <v>20</v>
      </c>
      <c r="D108" s="20" t="s">
        <v>29</v>
      </c>
      <c r="E108" s="20">
        <f>(0)*(1 + (0))</f>
        <v>0</v>
      </c>
      <c r="F108" s="20">
        <f>C108*E108</f>
        <v>0</v>
      </c>
    </row>
    <row r="109" spans="1:6" ht="47.25" x14ac:dyDescent="0.25">
      <c r="A109" s="3"/>
      <c r="B109" s="11" t="s">
        <v>157</v>
      </c>
      <c r="C109" s="17"/>
      <c r="D109" s="17"/>
      <c r="E109" s="17"/>
      <c r="F109" s="17"/>
    </row>
    <row r="110" spans="1:6" ht="90" x14ac:dyDescent="0.25">
      <c r="A110" s="4"/>
      <c r="B110" s="12" t="s">
        <v>158</v>
      </c>
      <c r="C110" s="18"/>
      <c r="D110" s="18"/>
      <c r="E110" s="18"/>
      <c r="F110" s="18"/>
    </row>
    <row r="111" spans="1:6" ht="30" x14ac:dyDescent="0.25">
      <c r="A111" s="5"/>
      <c r="B111" s="13" t="s">
        <v>154</v>
      </c>
      <c r="C111" s="19"/>
      <c r="D111" s="19"/>
      <c r="E111" s="19"/>
      <c r="F111" s="19"/>
    </row>
    <row r="112" spans="1:6" ht="30" x14ac:dyDescent="0.25">
      <c r="A112" s="6" t="s">
        <v>159</v>
      </c>
      <c r="B112" s="14" t="s">
        <v>160</v>
      </c>
      <c r="C112" s="20">
        <f>(150)*(1)*(1)*(1)*(1 + (0))</f>
        <v>150</v>
      </c>
      <c r="D112" s="20" t="s">
        <v>29</v>
      </c>
      <c r="E112" s="20">
        <f>(0)*(1 + (0))</f>
        <v>0</v>
      </c>
      <c r="F112" s="20">
        <f>C112*E112</f>
        <v>0</v>
      </c>
    </row>
    <row r="113" spans="1:6" ht="18.75" x14ac:dyDescent="0.25">
      <c r="A113" s="2"/>
      <c r="B113" s="10" t="s">
        <v>161</v>
      </c>
      <c r="C113" s="16"/>
      <c r="D113" s="16"/>
      <c r="E113" s="16"/>
      <c r="F113" s="16"/>
    </row>
    <row r="114" spans="1:6" ht="31.5" x14ac:dyDescent="0.25">
      <c r="A114" s="3"/>
      <c r="B114" s="11" t="s">
        <v>162</v>
      </c>
      <c r="C114" s="17"/>
      <c r="D114" s="17"/>
      <c r="E114" s="17"/>
      <c r="F114" s="17"/>
    </row>
    <row r="115" spans="1:6" ht="47.25" x14ac:dyDescent="0.25">
      <c r="A115" s="3"/>
      <c r="B115" s="11" t="s">
        <v>70</v>
      </c>
      <c r="C115" s="17"/>
      <c r="D115" s="17"/>
      <c r="E115" s="17"/>
      <c r="F115" s="17"/>
    </row>
    <row r="116" spans="1:6" ht="94.5" x14ac:dyDescent="0.25">
      <c r="A116" s="3"/>
      <c r="B116" s="11" t="s">
        <v>163</v>
      </c>
      <c r="C116" s="17"/>
      <c r="D116" s="17"/>
      <c r="E116" s="17"/>
      <c r="F116" s="17"/>
    </row>
    <row r="117" spans="1:6" ht="75" x14ac:dyDescent="0.25">
      <c r="A117" s="4"/>
      <c r="B117" s="12" t="s">
        <v>164</v>
      </c>
      <c r="C117" s="18"/>
      <c r="D117" s="18"/>
      <c r="E117" s="18"/>
      <c r="F117" s="18"/>
    </row>
    <row r="118" spans="1:6" ht="225" x14ac:dyDescent="0.25">
      <c r="A118" s="5"/>
      <c r="B118" s="13" t="s">
        <v>165</v>
      </c>
      <c r="C118" s="19"/>
      <c r="D118" s="19"/>
      <c r="E118" s="19"/>
      <c r="F118" s="19"/>
    </row>
    <row r="119" spans="1:6" ht="45" x14ac:dyDescent="0.25">
      <c r="A119" s="6" t="s">
        <v>166</v>
      </c>
      <c r="B119" s="14" t="s">
        <v>167</v>
      </c>
      <c r="C119" s="20">
        <f>(1)*(1)*(1)*(1)*(1 + (0))</f>
        <v>1</v>
      </c>
      <c r="D119" s="20" t="s">
        <v>35</v>
      </c>
      <c r="E119" s="20">
        <f>(0)*(1 + (0))</f>
        <v>0</v>
      </c>
      <c r="F119" s="20">
        <f>C119*E119</f>
        <v>0</v>
      </c>
    </row>
    <row r="120" spans="1:6" ht="47.25" x14ac:dyDescent="0.25">
      <c r="A120" s="3"/>
      <c r="B120" s="11" t="s">
        <v>76</v>
      </c>
      <c r="C120" s="17"/>
      <c r="D120" s="17"/>
      <c r="E120" s="17"/>
      <c r="F120" s="17"/>
    </row>
    <row r="121" spans="1:6" x14ac:dyDescent="0.25">
      <c r="A121" s="4"/>
      <c r="B121" s="12" t="s">
        <v>168</v>
      </c>
      <c r="C121" s="18"/>
      <c r="D121" s="18"/>
      <c r="E121" s="18"/>
      <c r="F121" s="18"/>
    </row>
    <row r="122" spans="1:6" x14ac:dyDescent="0.25">
      <c r="A122" s="5"/>
      <c r="B122" s="13" t="s">
        <v>169</v>
      </c>
      <c r="C122" s="19"/>
      <c r="D122" s="19"/>
      <c r="E122" s="19"/>
      <c r="F122" s="19"/>
    </row>
    <row r="123" spans="1:6" x14ac:dyDescent="0.25">
      <c r="A123" s="6" t="s">
        <v>170</v>
      </c>
      <c r="B123" s="14" t="s">
        <v>171</v>
      </c>
      <c r="C123" s="20">
        <f>(111)*(1)*(1)*(1)*(1 + (0))</f>
        <v>111</v>
      </c>
      <c r="D123" s="20" t="s">
        <v>172</v>
      </c>
      <c r="E123" s="20">
        <f>(0)*(1 + (0))</f>
        <v>0</v>
      </c>
      <c r="F123" s="20">
        <f>C123*E123</f>
        <v>0</v>
      </c>
    </row>
    <row r="124" spans="1:6" x14ac:dyDescent="0.25">
      <c r="A124" s="6" t="s">
        <v>173</v>
      </c>
      <c r="B124" s="14" t="s">
        <v>174</v>
      </c>
      <c r="C124" s="20">
        <f>(7)*(1)*(1)*(1)*(1 + (0))</f>
        <v>7</v>
      </c>
      <c r="D124" s="20" t="s">
        <v>172</v>
      </c>
      <c r="E124" s="20">
        <f>(0)*(1 + (0))</f>
        <v>0</v>
      </c>
      <c r="F124" s="20">
        <f>C124*E124</f>
        <v>0</v>
      </c>
    </row>
    <row r="125" spans="1:6" x14ac:dyDescent="0.25">
      <c r="A125" s="6" t="s">
        <v>175</v>
      </c>
      <c r="B125" s="14" t="s">
        <v>176</v>
      </c>
      <c r="C125" s="20">
        <f>(7)*(1)*(1)*(1)*(1 + (0))</f>
        <v>7</v>
      </c>
      <c r="D125" s="20" t="s">
        <v>172</v>
      </c>
      <c r="E125" s="20">
        <f>(0)*(1 + (0))</f>
        <v>0</v>
      </c>
      <c r="F125" s="20">
        <f>C125*E125</f>
        <v>0</v>
      </c>
    </row>
    <row r="126" spans="1:6" ht="30" x14ac:dyDescent="0.25">
      <c r="A126" s="4"/>
      <c r="B126" s="12" t="s">
        <v>177</v>
      </c>
      <c r="C126" s="18"/>
      <c r="D126" s="18"/>
      <c r="E126" s="18"/>
      <c r="F126" s="18"/>
    </row>
    <row r="127" spans="1:6" x14ac:dyDescent="0.25">
      <c r="A127" s="5"/>
      <c r="B127" s="13" t="s">
        <v>178</v>
      </c>
      <c r="C127" s="19"/>
      <c r="D127" s="19"/>
      <c r="E127" s="19"/>
      <c r="F127" s="19"/>
    </row>
    <row r="128" spans="1:6" ht="30" x14ac:dyDescent="0.25">
      <c r="A128" s="6" t="s">
        <v>179</v>
      </c>
      <c r="B128" s="14" t="s">
        <v>180</v>
      </c>
      <c r="C128" s="20">
        <f>(149)*(1)*(1)*(1)*(1 + (0))</f>
        <v>149</v>
      </c>
      <c r="D128" s="20" t="s">
        <v>172</v>
      </c>
      <c r="E128" s="20">
        <f>(0)*(1 + (0))</f>
        <v>0</v>
      </c>
      <c r="F128" s="20">
        <f>C128*E128</f>
        <v>0</v>
      </c>
    </row>
    <row r="129" spans="1:6" ht="30" x14ac:dyDescent="0.25">
      <c r="A129" s="6" t="s">
        <v>181</v>
      </c>
      <c r="B129" s="14" t="s">
        <v>182</v>
      </c>
      <c r="C129" s="20">
        <f>(6)*(1)*(1)*(1)*(1 + (0))</f>
        <v>6</v>
      </c>
      <c r="D129" s="20" t="s">
        <v>172</v>
      </c>
      <c r="E129" s="20">
        <f>(0)*(1 + (0))</f>
        <v>0</v>
      </c>
      <c r="F129" s="20">
        <f>C129*E129</f>
        <v>0</v>
      </c>
    </row>
    <row r="130" spans="1:6" ht="45" x14ac:dyDescent="0.25">
      <c r="A130" s="6" t="s">
        <v>183</v>
      </c>
      <c r="B130" s="14" t="s">
        <v>184</v>
      </c>
      <c r="C130" s="20">
        <f>(51)*(1)*(1)*(1)*(1 + (0))</f>
        <v>51</v>
      </c>
      <c r="D130" s="20" t="s">
        <v>172</v>
      </c>
      <c r="E130" s="20">
        <f>(0)*(1 + (0))</f>
        <v>0</v>
      </c>
      <c r="F130" s="20">
        <f>C130*E130</f>
        <v>0</v>
      </c>
    </row>
    <row r="131" spans="1:6" x14ac:dyDescent="0.25">
      <c r="A131" s="5"/>
      <c r="B131" s="13" t="s">
        <v>169</v>
      </c>
      <c r="C131" s="19"/>
      <c r="D131" s="19"/>
      <c r="E131" s="19"/>
      <c r="F131" s="19"/>
    </row>
    <row r="132" spans="1:6" x14ac:dyDescent="0.25">
      <c r="A132" s="6" t="s">
        <v>185</v>
      </c>
      <c r="B132" s="14" t="s">
        <v>186</v>
      </c>
      <c r="C132" s="20">
        <f>(30)*(1)*(1)*(1)*(1 + (0))</f>
        <v>30</v>
      </c>
      <c r="D132" s="20" t="s">
        <v>172</v>
      </c>
      <c r="E132" s="20">
        <f t="shared" ref="E132:E139" si="0">(0)*(1 + (0))</f>
        <v>0</v>
      </c>
      <c r="F132" s="20">
        <f t="shared" ref="F132:F139" si="1">C132*E132</f>
        <v>0</v>
      </c>
    </row>
    <row r="133" spans="1:6" x14ac:dyDescent="0.25">
      <c r="A133" s="6" t="s">
        <v>187</v>
      </c>
      <c r="B133" s="14" t="s">
        <v>188</v>
      </c>
      <c r="C133" s="20">
        <f>(10)*(1)*(1)*(1)*(1 + (0))</f>
        <v>10</v>
      </c>
      <c r="D133" s="20" t="s">
        <v>172</v>
      </c>
      <c r="E133" s="20">
        <f t="shared" si="0"/>
        <v>0</v>
      </c>
      <c r="F133" s="20">
        <f t="shared" si="1"/>
        <v>0</v>
      </c>
    </row>
    <row r="134" spans="1:6" x14ac:dyDescent="0.25">
      <c r="A134" s="6" t="s">
        <v>189</v>
      </c>
      <c r="B134" s="14" t="s">
        <v>190</v>
      </c>
      <c r="C134" s="20">
        <f>(88)*(1)*(1)*(1)*(1 + (0))</f>
        <v>88</v>
      </c>
      <c r="D134" s="20" t="s">
        <v>172</v>
      </c>
      <c r="E134" s="20">
        <f t="shared" si="0"/>
        <v>0</v>
      </c>
      <c r="F134" s="20">
        <f t="shared" si="1"/>
        <v>0</v>
      </c>
    </row>
    <row r="135" spans="1:6" x14ac:dyDescent="0.25">
      <c r="A135" s="6" t="s">
        <v>191</v>
      </c>
      <c r="B135" s="14" t="s">
        <v>192</v>
      </c>
      <c r="C135" s="20">
        <f>(6)*(1)*(1)*(1)*(1 + (0))</f>
        <v>6</v>
      </c>
      <c r="D135" s="20" t="s">
        <v>172</v>
      </c>
      <c r="E135" s="20">
        <f t="shared" si="0"/>
        <v>0</v>
      </c>
      <c r="F135" s="20">
        <f t="shared" si="1"/>
        <v>0</v>
      </c>
    </row>
    <row r="136" spans="1:6" ht="60" x14ac:dyDescent="0.25">
      <c r="A136" s="6" t="s">
        <v>193</v>
      </c>
      <c r="B136" s="14" t="s">
        <v>194</v>
      </c>
      <c r="C136" s="20">
        <f>(9)*(1)*(1)*(1)*(1 + (0))</f>
        <v>9</v>
      </c>
      <c r="D136" s="20" t="s">
        <v>172</v>
      </c>
      <c r="E136" s="20">
        <f t="shared" si="0"/>
        <v>0</v>
      </c>
      <c r="F136" s="20">
        <f t="shared" si="1"/>
        <v>0</v>
      </c>
    </row>
    <row r="137" spans="1:6" x14ac:dyDescent="0.25">
      <c r="A137" s="6" t="s">
        <v>195</v>
      </c>
      <c r="B137" s="14" t="s">
        <v>196</v>
      </c>
      <c r="C137" s="20">
        <f>(66)*(1)*(1)*(1)*(1 + (0))</f>
        <v>66</v>
      </c>
      <c r="D137" s="20" t="s">
        <v>172</v>
      </c>
      <c r="E137" s="20">
        <f t="shared" si="0"/>
        <v>0</v>
      </c>
      <c r="F137" s="20">
        <f t="shared" si="1"/>
        <v>0</v>
      </c>
    </row>
    <row r="138" spans="1:6" ht="30" x14ac:dyDescent="0.25">
      <c r="A138" s="6" t="s">
        <v>197</v>
      </c>
      <c r="B138" s="14" t="s">
        <v>198</v>
      </c>
      <c r="C138" s="20">
        <f>(40)*(1)*(1)*(1)*(1 + (0))</f>
        <v>40</v>
      </c>
      <c r="D138" s="20" t="s">
        <v>172</v>
      </c>
      <c r="E138" s="20">
        <f t="shared" si="0"/>
        <v>0</v>
      </c>
      <c r="F138" s="20">
        <f t="shared" si="1"/>
        <v>0</v>
      </c>
    </row>
    <row r="139" spans="1:6" ht="30" x14ac:dyDescent="0.25">
      <c r="A139" s="6" t="s">
        <v>199</v>
      </c>
      <c r="B139" s="14" t="s">
        <v>200</v>
      </c>
      <c r="C139" s="20">
        <f>(7)*(1)*(1)*(1)*(1 + (0))</f>
        <v>7</v>
      </c>
      <c r="D139" s="20" t="s">
        <v>172</v>
      </c>
      <c r="E139" s="20">
        <f t="shared" si="0"/>
        <v>0</v>
      </c>
      <c r="F139" s="20">
        <f t="shared" si="1"/>
        <v>0</v>
      </c>
    </row>
    <row r="140" spans="1:6" x14ac:dyDescent="0.25">
      <c r="A140" s="4"/>
      <c r="B140" s="12" t="s">
        <v>201</v>
      </c>
      <c r="C140" s="18"/>
      <c r="D140" s="18"/>
      <c r="E140" s="18"/>
      <c r="F140" s="18"/>
    </row>
    <row r="141" spans="1:6" x14ac:dyDescent="0.25">
      <c r="A141" s="5"/>
      <c r="B141" s="13" t="s">
        <v>202</v>
      </c>
      <c r="C141" s="19"/>
      <c r="D141" s="19"/>
      <c r="E141" s="19"/>
      <c r="F141" s="19"/>
    </row>
    <row r="142" spans="1:6" ht="45" x14ac:dyDescent="0.25">
      <c r="A142" s="6" t="s">
        <v>203</v>
      </c>
      <c r="B142" s="14" t="s">
        <v>204</v>
      </c>
      <c r="C142" s="20">
        <f>(5)*(1)*(1)*(1)*(1 + (0))</f>
        <v>5</v>
      </c>
      <c r="D142" s="20" t="s">
        <v>69</v>
      </c>
      <c r="E142" s="20">
        <f>(0)*(1 + (0))</f>
        <v>0</v>
      </c>
      <c r="F142" s="20">
        <f>C142*E142</f>
        <v>0</v>
      </c>
    </row>
    <row r="143" spans="1:6" ht="45" x14ac:dyDescent="0.25">
      <c r="A143" s="4"/>
      <c r="B143" s="12" t="s">
        <v>205</v>
      </c>
      <c r="C143" s="18"/>
      <c r="D143" s="18"/>
      <c r="E143" s="18"/>
      <c r="F143" s="18"/>
    </row>
    <row r="144" spans="1:6" x14ac:dyDescent="0.25">
      <c r="A144" s="5"/>
      <c r="B144" s="13" t="s">
        <v>206</v>
      </c>
      <c r="C144" s="19"/>
      <c r="D144" s="19"/>
      <c r="E144" s="19"/>
      <c r="F144" s="19"/>
    </row>
    <row r="145" spans="1:6" ht="90" x14ac:dyDescent="0.25">
      <c r="A145" s="6" t="s">
        <v>207</v>
      </c>
      <c r="B145" s="14" t="s">
        <v>208</v>
      </c>
      <c r="C145" s="20">
        <f>(80)*(1)*(1)*(1)*(1 + (0))</f>
        <v>80</v>
      </c>
      <c r="D145" s="20" t="s">
        <v>69</v>
      </c>
      <c r="E145" s="20">
        <f>(0)*(1 + (0))</f>
        <v>0</v>
      </c>
      <c r="F145" s="20">
        <f>C145*E145</f>
        <v>0</v>
      </c>
    </row>
    <row r="146" spans="1:6" x14ac:dyDescent="0.25">
      <c r="A146" s="5"/>
      <c r="B146" s="13" t="s">
        <v>209</v>
      </c>
      <c r="C146" s="19"/>
      <c r="D146" s="19"/>
      <c r="E146" s="19"/>
      <c r="F146" s="19"/>
    </row>
    <row r="147" spans="1:6" x14ac:dyDescent="0.25">
      <c r="A147" s="6" t="s">
        <v>210</v>
      </c>
      <c r="B147" s="14" t="s">
        <v>211</v>
      </c>
      <c r="C147" s="20">
        <f>(18)*(1)*(1)*(1)*(1 + (0))</f>
        <v>18</v>
      </c>
      <c r="D147" s="20" t="s">
        <v>69</v>
      </c>
      <c r="E147" s="20">
        <f>(0)*(1 + (0))</f>
        <v>0</v>
      </c>
      <c r="F147" s="20">
        <f>C147*E147</f>
        <v>0</v>
      </c>
    </row>
    <row r="148" spans="1:6" ht="75" x14ac:dyDescent="0.25">
      <c r="A148" s="4"/>
      <c r="B148" s="12" t="s">
        <v>212</v>
      </c>
      <c r="C148" s="18"/>
      <c r="D148" s="18"/>
      <c r="E148" s="18"/>
      <c r="F148" s="18"/>
    </row>
    <row r="149" spans="1:6" x14ac:dyDescent="0.25">
      <c r="A149" s="5"/>
      <c r="B149" s="13" t="s">
        <v>213</v>
      </c>
      <c r="C149" s="19"/>
      <c r="D149" s="19"/>
      <c r="E149" s="19"/>
      <c r="F149" s="19"/>
    </row>
    <row r="150" spans="1:6" x14ac:dyDescent="0.25">
      <c r="A150" s="6" t="s">
        <v>214</v>
      </c>
      <c r="B150" s="14" t="s">
        <v>215</v>
      </c>
      <c r="C150" s="20">
        <f>(124)*(1)*(1)*(1)*(1 + (0))</f>
        <v>124</v>
      </c>
      <c r="D150" s="20" t="s">
        <v>172</v>
      </c>
      <c r="E150" s="20">
        <f>(0)*(1 + (0))</f>
        <v>0</v>
      </c>
      <c r="F150" s="20">
        <f>C150*E150</f>
        <v>0</v>
      </c>
    </row>
    <row r="151" spans="1:6" ht="30" x14ac:dyDescent="0.25">
      <c r="A151" s="5"/>
      <c r="B151" s="13" t="s">
        <v>216</v>
      </c>
      <c r="C151" s="19"/>
      <c r="D151" s="19"/>
      <c r="E151" s="19"/>
      <c r="F151" s="19"/>
    </row>
    <row r="152" spans="1:6" ht="30" x14ac:dyDescent="0.25">
      <c r="A152" s="6" t="s">
        <v>217</v>
      </c>
      <c r="B152" s="14" t="s">
        <v>218</v>
      </c>
      <c r="C152" s="20">
        <f>(124)*(1)*(1)*(1)*(1 + (0))</f>
        <v>124</v>
      </c>
      <c r="D152" s="20" t="s">
        <v>172</v>
      </c>
      <c r="E152" s="20">
        <f>(0)*(1 + (0))</f>
        <v>0</v>
      </c>
      <c r="F152" s="20">
        <f>C152*E152</f>
        <v>0</v>
      </c>
    </row>
    <row r="153" spans="1:6" ht="15.75" x14ac:dyDescent="0.25">
      <c r="A153" s="3"/>
      <c r="B153" s="11" t="s">
        <v>219</v>
      </c>
      <c r="C153" s="17"/>
      <c r="D153" s="17"/>
      <c r="E153" s="17"/>
      <c r="F153" s="17"/>
    </row>
    <row r="154" spans="1:6" ht="135" x14ac:dyDescent="0.25">
      <c r="A154" s="4"/>
      <c r="B154" s="12" t="s">
        <v>220</v>
      </c>
      <c r="C154" s="18"/>
      <c r="D154" s="18"/>
      <c r="E154" s="18"/>
      <c r="F154" s="18"/>
    </row>
    <row r="155" spans="1:6" x14ac:dyDescent="0.25">
      <c r="A155" s="5"/>
      <c r="B155" s="13" t="s">
        <v>221</v>
      </c>
      <c r="C155" s="19"/>
      <c r="D155" s="19"/>
      <c r="E155" s="19"/>
      <c r="F155" s="19"/>
    </row>
    <row r="156" spans="1:6" x14ac:dyDescent="0.25">
      <c r="A156" s="6" t="s">
        <v>222</v>
      </c>
      <c r="B156" s="14" t="s">
        <v>223</v>
      </c>
      <c r="C156" s="20">
        <f>(633)*(1)*(1)*(1)*(1 + (0))</f>
        <v>633</v>
      </c>
      <c r="D156" s="20" t="s">
        <v>29</v>
      </c>
      <c r="E156" s="20">
        <f>(0)*(1 + (0))</f>
        <v>0</v>
      </c>
      <c r="F156" s="20">
        <f>C156*E156</f>
        <v>0</v>
      </c>
    </row>
    <row r="157" spans="1:6" x14ac:dyDescent="0.25">
      <c r="A157" s="6" t="s">
        <v>224</v>
      </c>
      <c r="B157" s="14" t="s">
        <v>225</v>
      </c>
      <c r="C157" s="20">
        <f>(188)*(1)*(1)*(1)*(1 + (0))</f>
        <v>188</v>
      </c>
      <c r="D157" s="20" t="s">
        <v>29</v>
      </c>
      <c r="E157" s="20">
        <f>(0)*(1 + (0))</f>
        <v>0</v>
      </c>
      <c r="F157" s="20">
        <f>C157*E157</f>
        <v>0</v>
      </c>
    </row>
    <row r="158" spans="1:6" x14ac:dyDescent="0.25">
      <c r="A158" s="6" t="s">
        <v>226</v>
      </c>
      <c r="B158" s="14" t="s">
        <v>227</v>
      </c>
      <c r="C158" s="20">
        <f>(12)*(1)*(1)*(1)*(1 + (0))</f>
        <v>12</v>
      </c>
      <c r="D158" s="20" t="s">
        <v>172</v>
      </c>
      <c r="E158" s="20">
        <f>(0)*(1 + (0))</f>
        <v>0</v>
      </c>
      <c r="F158" s="20">
        <f>C158*E158</f>
        <v>0</v>
      </c>
    </row>
    <row r="159" spans="1:6" x14ac:dyDescent="0.25">
      <c r="A159" s="5"/>
      <c r="B159" s="13" t="s">
        <v>228</v>
      </c>
      <c r="C159" s="19"/>
      <c r="D159" s="19"/>
      <c r="E159" s="19"/>
      <c r="F159" s="19"/>
    </row>
    <row r="160" spans="1:6" ht="60" x14ac:dyDescent="0.25">
      <c r="A160" s="6" t="s">
        <v>229</v>
      </c>
      <c r="B160" s="14" t="s">
        <v>230</v>
      </c>
      <c r="C160" s="20">
        <f>(54)*(1)*(1)*(1)*(1 + (0))</f>
        <v>54</v>
      </c>
      <c r="D160" s="20" t="s">
        <v>172</v>
      </c>
      <c r="E160" s="20">
        <f>(0)*(1 + (0))</f>
        <v>0</v>
      </c>
      <c r="F160" s="20">
        <f>C160*E160</f>
        <v>0</v>
      </c>
    </row>
    <row r="161" spans="1:6" x14ac:dyDescent="0.25">
      <c r="A161" s="5"/>
      <c r="B161" s="13" t="s">
        <v>231</v>
      </c>
      <c r="C161" s="19"/>
      <c r="D161" s="19"/>
      <c r="E161" s="19"/>
      <c r="F161" s="19"/>
    </row>
    <row r="162" spans="1:6" ht="105" x14ac:dyDescent="0.25">
      <c r="A162" s="6" t="s">
        <v>232</v>
      </c>
      <c r="B162" s="14" t="s">
        <v>233</v>
      </c>
      <c r="C162" s="20">
        <f>(70)*(1)*(1)*(1)*(1 + (0))</f>
        <v>70</v>
      </c>
      <c r="D162" s="20" t="s">
        <v>172</v>
      </c>
      <c r="E162" s="20">
        <f>(0)*(1 + (0))</f>
        <v>0</v>
      </c>
      <c r="F162" s="20">
        <f>C162*E162</f>
        <v>0</v>
      </c>
    </row>
    <row r="163" spans="1:6" x14ac:dyDescent="0.25">
      <c r="A163" s="5"/>
      <c r="B163" s="13" t="s">
        <v>234</v>
      </c>
      <c r="C163" s="19"/>
      <c r="D163" s="19"/>
      <c r="E163" s="19"/>
      <c r="F163" s="19"/>
    </row>
    <row r="164" spans="1:6" ht="60" x14ac:dyDescent="0.25">
      <c r="A164" s="6" t="s">
        <v>235</v>
      </c>
      <c r="B164" s="14" t="s">
        <v>236</v>
      </c>
      <c r="C164" s="20">
        <f>(44)*(1)*(1)*(1)*(1 + (0))</f>
        <v>44</v>
      </c>
      <c r="D164" s="20" t="s">
        <v>172</v>
      </c>
      <c r="E164" s="20">
        <f>(0)*(1 + (0))</f>
        <v>0</v>
      </c>
      <c r="F164" s="20">
        <f>C164*E164</f>
        <v>0</v>
      </c>
    </row>
    <row r="165" spans="1:6" x14ac:dyDescent="0.25">
      <c r="A165" s="5"/>
      <c r="B165" s="13" t="s">
        <v>237</v>
      </c>
      <c r="C165" s="19"/>
      <c r="D165" s="19"/>
      <c r="E165" s="19"/>
      <c r="F165" s="19"/>
    </row>
    <row r="166" spans="1:6" ht="45" x14ac:dyDescent="0.25">
      <c r="A166" s="6" t="s">
        <v>238</v>
      </c>
      <c r="B166" s="14" t="s">
        <v>239</v>
      </c>
      <c r="C166" s="20">
        <f>(18)*(1)*(1)*(1)*(1 + (0))</f>
        <v>18</v>
      </c>
      <c r="D166" s="20" t="s">
        <v>172</v>
      </c>
      <c r="E166" s="20">
        <f>(0)*(1 + (0))</f>
        <v>0</v>
      </c>
      <c r="F166" s="20">
        <f>C166*E166</f>
        <v>0</v>
      </c>
    </row>
    <row r="167" spans="1:6" ht="31.5" x14ac:dyDescent="0.25">
      <c r="A167" s="3"/>
      <c r="B167" s="11" t="s">
        <v>240</v>
      </c>
      <c r="C167" s="17"/>
      <c r="D167" s="17"/>
      <c r="E167" s="17"/>
      <c r="F167" s="17"/>
    </row>
    <row r="168" spans="1:6" ht="60" x14ac:dyDescent="0.25">
      <c r="A168" s="4"/>
      <c r="B168" s="12" t="s">
        <v>241</v>
      </c>
      <c r="C168" s="18"/>
      <c r="D168" s="18"/>
      <c r="E168" s="18"/>
      <c r="F168" s="18"/>
    </row>
    <row r="169" spans="1:6" x14ac:dyDescent="0.25">
      <c r="A169" s="5"/>
      <c r="B169" s="13" t="s">
        <v>242</v>
      </c>
      <c r="C169" s="19"/>
      <c r="D169" s="19"/>
      <c r="E169" s="19"/>
      <c r="F169" s="19"/>
    </row>
    <row r="170" spans="1:6" x14ac:dyDescent="0.25">
      <c r="A170" s="6" t="s">
        <v>243</v>
      </c>
      <c r="B170" s="14" t="s">
        <v>244</v>
      </c>
      <c r="C170" s="20">
        <f>(100)*(1)*(1)*(1)*(1 + (0))</f>
        <v>100</v>
      </c>
      <c r="D170" s="20" t="s">
        <v>69</v>
      </c>
      <c r="E170" s="20">
        <f>(0)*(1 + (0))</f>
        <v>0</v>
      </c>
      <c r="F170" s="20">
        <f>C170*E170</f>
        <v>0</v>
      </c>
    </row>
    <row r="171" spans="1:6" ht="60" x14ac:dyDescent="0.25">
      <c r="A171" s="4"/>
      <c r="B171" s="12" t="s">
        <v>245</v>
      </c>
      <c r="C171" s="18"/>
      <c r="D171" s="18"/>
      <c r="E171" s="18"/>
      <c r="F171" s="18"/>
    </row>
    <row r="172" spans="1:6" x14ac:dyDescent="0.25">
      <c r="A172" s="5"/>
      <c r="B172" s="13" t="s">
        <v>246</v>
      </c>
      <c r="C172" s="19"/>
      <c r="D172" s="19"/>
      <c r="E172" s="19"/>
      <c r="F172" s="19"/>
    </row>
    <row r="173" spans="1:6" ht="75" x14ac:dyDescent="0.25">
      <c r="A173" s="6" t="s">
        <v>247</v>
      </c>
      <c r="B173" s="14" t="s">
        <v>248</v>
      </c>
      <c r="C173" s="20">
        <f>(12)*(1)*(1)*(1)*(1 + (0))</f>
        <v>12</v>
      </c>
      <c r="D173" s="20" t="s">
        <v>172</v>
      </c>
      <c r="E173" s="20">
        <f>(0)*(1 + (0))</f>
        <v>0</v>
      </c>
      <c r="F173" s="20">
        <f>C173*E173</f>
        <v>0</v>
      </c>
    </row>
    <row r="174" spans="1:6" ht="60" x14ac:dyDescent="0.25">
      <c r="A174" s="4"/>
      <c r="B174" s="12" t="s">
        <v>249</v>
      </c>
      <c r="C174" s="18"/>
      <c r="D174" s="18"/>
      <c r="E174" s="18"/>
      <c r="F174" s="18"/>
    </row>
    <row r="175" spans="1:6" x14ac:dyDescent="0.25">
      <c r="A175" s="5"/>
      <c r="B175" s="13" t="s">
        <v>237</v>
      </c>
      <c r="C175" s="19"/>
      <c r="D175" s="19"/>
      <c r="E175" s="19"/>
      <c r="F175" s="19"/>
    </row>
    <row r="176" spans="1:6" ht="30" x14ac:dyDescent="0.25">
      <c r="A176" s="6" t="s">
        <v>250</v>
      </c>
      <c r="B176" s="14" t="s">
        <v>251</v>
      </c>
      <c r="C176" s="20">
        <f>(18)*(1)*(1)*(1)*(1 + (0))</f>
        <v>18</v>
      </c>
      <c r="D176" s="20" t="s">
        <v>172</v>
      </c>
      <c r="E176" s="20">
        <f>(0)*(1 + (0))</f>
        <v>0</v>
      </c>
      <c r="F176" s="20">
        <f>C176*E176</f>
        <v>0</v>
      </c>
    </row>
    <row r="177" spans="1:6" ht="47.25" x14ac:dyDescent="0.25">
      <c r="A177" s="3"/>
      <c r="B177" s="11" t="s">
        <v>252</v>
      </c>
      <c r="C177" s="17"/>
      <c r="D177" s="17"/>
      <c r="E177" s="17"/>
      <c r="F177" s="17"/>
    </row>
    <row r="178" spans="1:6" ht="30" x14ac:dyDescent="0.25">
      <c r="A178" s="4"/>
      <c r="B178" s="12" t="s">
        <v>253</v>
      </c>
      <c r="C178" s="18"/>
      <c r="D178" s="18"/>
      <c r="E178" s="18"/>
      <c r="F178" s="18"/>
    </row>
    <row r="179" spans="1:6" x14ac:dyDescent="0.25">
      <c r="A179" s="5"/>
      <c r="B179" s="13" t="s">
        <v>254</v>
      </c>
      <c r="C179" s="19"/>
      <c r="D179" s="19"/>
      <c r="E179" s="19"/>
      <c r="F179" s="19"/>
    </row>
    <row r="180" spans="1:6" x14ac:dyDescent="0.25">
      <c r="A180" s="6" t="s">
        <v>255</v>
      </c>
      <c r="B180" s="14" t="s">
        <v>256</v>
      </c>
      <c r="C180" s="20">
        <f>(18)*(1)*(1)*(1)*(1 + (0))</f>
        <v>18</v>
      </c>
      <c r="D180" s="20" t="s">
        <v>172</v>
      </c>
      <c r="E180" s="20">
        <f>(0)*(1 + (0))</f>
        <v>0</v>
      </c>
      <c r="F180" s="20">
        <f>C180*E180</f>
        <v>0</v>
      </c>
    </row>
    <row r="181" spans="1:6" ht="47.25" x14ac:dyDescent="0.25">
      <c r="A181" s="3"/>
      <c r="B181" s="11" t="s">
        <v>257</v>
      </c>
      <c r="C181" s="17"/>
      <c r="D181" s="17"/>
      <c r="E181" s="17"/>
      <c r="F181" s="17"/>
    </row>
    <row r="182" spans="1:6" ht="60" x14ac:dyDescent="0.25">
      <c r="A182" s="4"/>
      <c r="B182" s="12" t="s">
        <v>258</v>
      </c>
      <c r="C182" s="18"/>
      <c r="D182" s="18"/>
      <c r="E182" s="18"/>
      <c r="F182" s="18"/>
    </row>
    <row r="183" spans="1:6" x14ac:dyDescent="0.25">
      <c r="A183" s="5"/>
      <c r="B183" s="13" t="s">
        <v>259</v>
      </c>
      <c r="C183" s="19"/>
      <c r="D183" s="19"/>
      <c r="E183" s="19"/>
      <c r="F183" s="19"/>
    </row>
    <row r="184" spans="1:6" ht="30" x14ac:dyDescent="0.25">
      <c r="A184" s="6" t="s">
        <v>260</v>
      </c>
      <c r="B184" s="14" t="s">
        <v>261</v>
      </c>
      <c r="C184" s="20">
        <f>(84)*(1)*(1)*(1)*(1 + (0))</f>
        <v>84</v>
      </c>
      <c r="D184" s="20" t="s">
        <v>29</v>
      </c>
      <c r="E184" s="20">
        <f>(0)*(1 + (0))</f>
        <v>0</v>
      </c>
      <c r="F184" s="20">
        <f>C184*E184</f>
        <v>0</v>
      </c>
    </row>
    <row r="185" spans="1:6" ht="30" x14ac:dyDescent="0.25">
      <c r="A185" s="6" t="s">
        <v>262</v>
      </c>
      <c r="B185" s="14" t="s">
        <v>263</v>
      </c>
      <c r="C185" s="20">
        <f>(313)*(1)*(1)*(1)*(1 + (0))</f>
        <v>313</v>
      </c>
      <c r="D185" s="20" t="s">
        <v>29</v>
      </c>
      <c r="E185" s="20">
        <f>(0)*(1 + (0))</f>
        <v>0</v>
      </c>
      <c r="F185" s="20">
        <f>C185*E185</f>
        <v>0</v>
      </c>
    </row>
    <row r="186" spans="1:6" x14ac:dyDescent="0.25">
      <c r="A186" s="5"/>
      <c r="B186" s="13" t="s">
        <v>264</v>
      </c>
      <c r="C186" s="19"/>
      <c r="D186" s="19"/>
      <c r="E186" s="19"/>
      <c r="F186" s="19"/>
    </row>
    <row r="187" spans="1:6" ht="30" x14ac:dyDescent="0.25">
      <c r="A187" s="6" t="s">
        <v>265</v>
      </c>
      <c r="B187" s="14" t="s">
        <v>261</v>
      </c>
      <c r="C187" s="20">
        <f>(142)*(1)*(1)*(1)*(1 + (0))</f>
        <v>142</v>
      </c>
      <c r="D187" s="20" t="s">
        <v>29</v>
      </c>
      <c r="E187" s="20">
        <f>(0)*(1 + (0))</f>
        <v>0</v>
      </c>
      <c r="F187" s="20">
        <f>C187*E187</f>
        <v>0</v>
      </c>
    </row>
    <row r="188" spans="1:6" ht="30" x14ac:dyDescent="0.25">
      <c r="A188" s="6" t="s">
        <v>266</v>
      </c>
      <c r="B188" s="14" t="s">
        <v>267</v>
      </c>
      <c r="C188" s="20">
        <f>(13)*(1)*(1)*(1)*(1 + (0))</f>
        <v>13</v>
      </c>
      <c r="D188" s="20" t="s">
        <v>29</v>
      </c>
      <c r="E188" s="20">
        <f>(0)*(1 + (0))</f>
        <v>0</v>
      </c>
      <c r="F188" s="20">
        <f>C188*E188</f>
        <v>0</v>
      </c>
    </row>
    <row r="189" spans="1:6" ht="30" x14ac:dyDescent="0.25">
      <c r="A189" s="6" t="s">
        <v>268</v>
      </c>
      <c r="B189" s="14" t="s">
        <v>263</v>
      </c>
      <c r="C189" s="20">
        <f>(625)*(1)*(1)*(1)*(1 + (0))</f>
        <v>625</v>
      </c>
      <c r="D189" s="20" t="s">
        <v>29</v>
      </c>
      <c r="E189" s="20">
        <f>(0)*(1 + (0))</f>
        <v>0</v>
      </c>
      <c r="F189" s="20">
        <f>C189*E189</f>
        <v>0</v>
      </c>
    </row>
    <row r="190" spans="1:6" ht="30" x14ac:dyDescent="0.25">
      <c r="A190" s="6" t="s">
        <v>269</v>
      </c>
      <c r="B190" s="14" t="s">
        <v>270</v>
      </c>
      <c r="C190" s="20">
        <f>(817)*(1)*(1)*(1)*(1 + (0))</f>
        <v>817</v>
      </c>
      <c r="D190" s="20" t="s">
        <v>29</v>
      </c>
      <c r="E190" s="20">
        <f>(0)*(1 + (0))</f>
        <v>0</v>
      </c>
      <c r="F190" s="20">
        <f>C190*E190</f>
        <v>0</v>
      </c>
    </row>
    <row r="191" spans="1:6" ht="60" x14ac:dyDescent="0.25">
      <c r="A191" s="4"/>
      <c r="B191" s="12" t="s">
        <v>271</v>
      </c>
      <c r="C191" s="18"/>
      <c r="D191" s="18"/>
      <c r="E191" s="18"/>
      <c r="F191" s="18"/>
    </row>
    <row r="192" spans="1:6" x14ac:dyDescent="0.25">
      <c r="A192" s="5"/>
      <c r="B192" s="13" t="s">
        <v>259</v>
      </c>
      <c r="C192" s="19"/>
      <c r="D192" s="19"/>
      <c r="E192" s="19"/>
      <c r="F192" s="19"/>
    </row>
    <row r="193" spans="1:6" ht="30" x14ac:dyDescent="0.25">
      <c r="A193" s="6" t="s">
        <v>272</v>
      </c>
      <c r="B193" s="14" t="s">
        <v>273</v>
      </c>
      <c r="C193" s="20">
        <f>(9)*(1)*(1)*(1)*(1 + (0))</f>
        <v>9</v>
      </c>
      <c r="D193" s="20" t="s">
        <v>29</v>
      </c>
      <c r="E193" s="20">
        <f>(0)*(1 + (0))</f>
        <v>0</v>
      </c>
      <c r="F193" s="20">
        <f>C193*E193</f>
        <v>0</v>
      </c>
    </row>
    <row r="194" spans="1:6" ht="45" x14ac:dyDescent="0.25">
      <c r="A194" s="4"/>
      <c r="B194" s="12" t="s">
        <v>274</v>
      </c>
      <c r="C194" s="18"/>
      <c r="D194" s="18"/>
      <c r="E194" s="18"/>
      <c r="F194" s="18"/>
    </row>
    <row r="195" spans="1:6" ht="30" x14ac:dyDescent="0.25">
      <c r="A195" s="5"/>
      <c r="B195" s="13" t="s">
        <v>275</v>
      </c>
      <c r="C195" s="19"/>
      <c r="D195" s="19"/>
      <c r="E195" s="19"/>
      <c r="F195" s="19"/>
    </row>
    <row r="196" spans="1:6" x14ac:dyDescent="0.25">
      <c r="A196" s="6" t="s">
        <v>276</v>
      </c>
      <c r="B196" s="14" t="s">
        <v>93</v>
      </c>
      <c r="C196" s="20">
        <f>(91)*(1)*(1)*(1)*(1 + (0))</f>
        <v>91</v>
      </c>
      <c r="D196" s="20" t="s">
        <v>172</v>
      </c>
      <c r="E196" s="20">
        <f>(0)*(1 + (0))</f>
        <v>0</v>
      </c>
      <c r="F196" s="20">
        <f>C196*E196</f>
        <v>0</v>
      </c>
    </row>
    <row r="197" spans="1:6" ht="31.5" x14ac:dyDescent="0.25">
      <c r="A197" s="3"/>
      <c r="B197" s="11" t="s">
        <v>277</v>
      </c>
      <c r="C197" s="17"/>
      <c r="D197" s="17"/>
      <c r="E197" s="17"/>
      <c r="F197" s="17"/>
    </row>
    <row r="198" spans="1:6" ht="45" x14ac:dyDescent="0.25">
      <c r="A198" s="4"/>
      <c r="B198" s="12" t="s">
        <v>278</v>
      </c>
      <c r="C198" s="18"/>
      <c r="D198" s="18"/>
      <c r="E198" s="18"/>
      <c r="F198" s="18"/>
    </row>
    <row r="199" spans="1:6" x14ac:dyDescent="0.25">
      <c r="A199" s="5"/>
      <c r="B199" s="13" t="s">
        <v>279</v>
      </c>
      <c r="C199" s="19"/>
      <c r="D199" s="19"/>
      <c r="E199" s="19"/>
      <c r="F199" s="19"/>
    </row>
    <row r="200" spans="1:6" ht="60" x14ac:dyDescent="0.25">
      <c r="A200" s="6" t="s">
        <v>280</v>
      </c>
      <c r="B200" s="14" t="s">
        <v>281</v>
      </c>
      <c r="C200" s="20">
        <f>(45)*(1)*(1)*(1)*(1 + (0))</f>
        <v>45</v>
      </c>
      <c r="D200" s="20" t="s">
        <v>172</v>
      </c>
      <c r="E200" s="20">
        <f>(0)*(1 + (0))</f>
        <v>0</v>
      </c>
      <c r="F200" s="20">
        <f>C200*E200</f>
        <v>0</v>
      </c>
    </row>
    <row r="201" spans="1:6" x14ac:dyDescent="0.25">
      <c r="A201" s="5"/>
      <c r="B201" s="13" t="s">
        <v>282</v>
      </c>
      <c r="C201" s="19"/>
      <c r="D201" s="19"/>
      <c r="E201" s="19"/>
      <c r="F201" s="19"/>
    </row>
    <row r="202" spans="1:6" x14ac:dyDescent="0.25">
      <c r="A202" s="6" t="s">
        <v>283</v>
      </c>
      <c r="B202" s="14" t="s">
        <v>284</v>
      </c>
      <c r="C202" s="20">
        <f>(15)*(1)*(1)*(1)*(1 + (0))</f>
        <v>15</v>
      </c>
      <c r="D202" s="20" t="s">
        <v>69</v>
      </c>
      <c r="E202" s="20">
        <f>(0)*(1 + (0))</f>
        <v>0</v>
      </c>
      <c r="F202" s="20">
        <f>C202*E202</f>
        <v>0</v>
      </c>
    </row>
    <row r="203" spans="1:6" x14ac:dyDescent="0.25">
      <c r="A203" s="6" t="s">
        <v>285</v>
      </c>
      <c r="B203" s="14" t="s">
        <v>286</v>
      </c>
      <c r="C203" s="20">
        <f>(15)*(1)*(1)*(1)*(1 + (0))</f>
        <v>15</v>
      </c>
      <c r="D203" s="20" t="s">
        <v>69</v>
      </c>
      <c r="E203" s="20">
        <f>(0)*(1 + (0))</f>
        <v>0</v>
      </c>
      <c r="F203" s="20">
        <f>C203*E203</f>
        <v>0</v>
      </c>
    </row>
    <row r="204" spans="1:6" ht="60" x14ac:dyDescent="0.25">
      <c r="A204" s="4"/>
      <c r="B204" s="12" t="s">
        <v>287</v>
      </c>
      <c r="C204" s="18"/>
      <c r="D204" s="18"/>
      <c r="E204" s="18"/>
      <c r="F204" s="18"/>
    </row>
    <row r="205" spans="1:6" x14ac:dyDescent="0.25">
      <c r="A205" s="5"/>
      <c r="B205" s="13" t="s">
        <v>288</v>
      </c>
      <c r="C205" s="19"/>
      <c r="D205" s="19"/>
      <c r="E205" s="19"/>
      <c r="F205" s="19"/>
    </row>
    <row r="206" spans="1:6" ht="45" x14ac:dyDescent="0.25">
      <c r="A206" s="6" t="s">
        <v>289</v>
      </c>
      <c r="B206" s="14" t="s">
        <v>290</v>
      </c>
      <c r="C206" s="20">
        <f>(54)*(1)*(1)*(1)*(1 + (0))</f>
        <v>54</v>
      </c>
      <c r="D206" s="20" t="s">
        <v>172</v>
      </c>
      <c r="E206" s="20">
        <f>(0)*(1 + (0))</f>
        <v>0</v>
      </c>
      <c r="F206" s="20">
        <f>C206*E206</f>
        <v>0</v>
      </c>
    </row>
    <row r="207" spans="1:6" x14ac:dyDescent="0.25">
      <c r="A207" s="5"/>
      <c r="B207" s="13" t="s">
        <v>282</v>
      </c>
      <c r="C207" s="19"/>
      <c r="D207" s="19"/>
      <c r="E207" s="19"/>
      <c r="F207" s="19"/>
    </row>
    <row r="208" spans="1:6" x14ac:dyDescent="0.25">
      <c r="A208" s="6" t="s">
        <v>291</v>
      </c>
      <c r="B208" s="14" t="s">
        <v>292</v>
      </c>
      <c r="C208" s="20">
        <f>(11)*(1)*(1)*(1)*(1 + (0))</f>
        <v>11</v>
      </c>
      <c r="D208" s="20" t="s">
        <v>69</v>
      </c>
      <c r="E208" s="20">
        <f>(0)*(1 + (0))</f>
        <v>0</v>
      </c>
      <c r="F208" s="20">
        <f>C208*E208</f>
        <v>0</v>
      </c>
    </row>
    <row r="209" spans="1:6" x14ac:dyDescent="0.25">
      <c r="A209" s="6" t="s">
        <v>293</v>
      </c>
      <c r="B209" s="14" t="s">
        <v>294</v>
      </c>
      <c r="C209" s="20">
        <f>(1)*(1)*(1)*(1)*(1 + (0))</f>
        <v>1</v>
      </c>
      <c r="D209" s="20" t="s">
        <v>69</v>
      </c>
      <c r="E209" s="20">
        <f>(0)*(1 + (0))</f>
        <v>0</v>
      </c>
      <c r="F209" s="20">
        <f>C209*E209</f>
        <v>0</v>
      </c>
    </row>
    <row r="210" spans="1:6" x14ac:dyDescent="0.25">
      <c r="A210" s="6" t="s">
        <v>295</v>
      </c>
      <c r="B210" s="14" t="s">
        <v>296</v>
      </c>
      <c r="C210" s="20">
        <f>(15)*(1)*(1)*(1)*(1 + (0))</f>
        <v>15</v>
      </c>
      <c r="D210" s="20" t="s">
        <v>69</v>
      </c>
      <c r="E210" s="20">
        <f>(0)*(1 + (0))</f>
        <v>0</v>
      </c>
      <c r="F210" s="20">
        <f>C210*E210</f>
        <v>0</v>
      </c>
    </row>
    <row r="211" spans="1:6" ht="18.75" x14ac:dyDescent="0.25">
      <c r="A211" s="2"/>
      <c r="B211" s="10" t="s">
        <v>297</v>
      </c>
      <c r="C211" s="16"/>
      <c r="D211" s="16"/>
      <c r="E211" s="16"/>
      <c r="F211" s="16"/>
    </row>
    <row r="212" spans="1:6" ht="15.75" x14ac:dyDescent="0.25">
      <c r="A212" s="3"/>
      <c r="B212" s="11" t="s">
        <v>77</v>
      </c>
      <c r="C212" s="17"/>
      <c r="D212" s="17"/>
      <c r="E212" s="17"/>
      <c r="F212" s="17"/>
    </row>
    <row r="213" spans="1:6" ht="45" x14ac:dyDescent="0.25">
      <c r="A213" s="4"/>
      <c r="B213" s="12" t="s">
        <v>298</v>
      </c>
      <c r="C213" s="18"/>
      <c r="D213" s="18"/>
      <c r="E213" s="18"/>
      <c r="F213" s="18"/>
    </row>
    <row r="214" spans="1:6" x14ac:dyDescent="0.25">
      <c r="A214" s="5"/>
      <c r="B214" s="13" t="s">
        <v>299</v>
      </c>
      <c r="C214" s="19"/>
      <c r="D214" s="19"/>
      <c r="E214" s="19"/>
      <c r="F214" s="19"/>
    </row>
    <row r="215" spans="1:6" x14ac:dyDescent="0.25">
      <c r="A215" s="6" t="s">
        <v>300</v>
      </c>
      <c r="B215" s="14" t="s">
        <v>301</v>
      </c>
      <c r="C215" s="20">
        <f>(2)*(1)*(1)*(1)*(1 + (0))</f>
        <v>2</v>
      </c>
      <c r="D215" s="20" t="s">
        <v>69</v>
      </c>
      <c r="E215" s="20">
        <f>(0)*(1 + (0))</f>
        <v>0</v>
      </c>
      <c r="F215" s="20">
        <f>C215*E215</f>
        <v>0</v>
      </c>
    </row>
    <row r="216" spans="1:6" x14ac:dyDescent="0.25">
      <c r="A216" s="6" t="s">
        <v>302</v>
      </c>
      <c r="B216" s="14" t="s">
        <v>303</v>
      </c>
      <c r="C216" s="20">
        <f>(1)*(1)*(1)*(1)*(1 + (0))</f>
        <v>1</v>
      </c>
      <c r="D216" s="20" t="s">
        <v>69</v>
      </c>
      <c r="E216" s="20">
        <f>(0)*(1 + (0))</f>
        <v>0</v>
      </c>
      <c r="F216" s="20">
        <f>C216*E216</f>
        <v>0</v>
      </c>
    </row>
    <row r="217" spans="1:6" ht="105" x14ac:dyDescent="0.25">
      <c r="A217" s="4"/>
      <c r="B217" s="12" t="s">
        <v>78</v>
      </c>
      <c r="C217" s="18"/>
      <c r="D217" s="18"/>
      <c r="E217" s="18"/>
      <c r="F217" s="18"/>
    </row>
    <row r="218" spans="1:6" x14ac:dyDescent="0.25">
      <c r="A218" s="5"/>
      <c r="B218" s="13" t="s">
        <v>79</v>
      </c>
      <c r="C218" s="19"/>
      <c r="D218" s="19"/>
      <c r="E218" s="19"/>
      <c r="F218" s="19"/>
    </row>
    <row r="219" spans="1:6" ht="30" x14ac:dyDescent="0.25">
      <c r="A219" s="6" t="s">
        <v>304</v>
      </c>
      <c r="B219" s="14" t="s">
        <v>81</v>
      </c>
      <c r="C219" s="20">
        <f>(252)*(1)*(1)*(1)*(1 + (0))</f>
        <v>252</v>
      </c>
      <c r="D219" s="20" t="s">
        <v>29</v>
      </c>
      <c r="E219" s="20">
        <f>(0)*(1 + (0))</f>
        <v>0</v>
      </c>
      <c r="F219" s="20">
        <f>C219*E219</f>
        <v>0</v>
      </c>
    </row>
    <row r="220" spans="1:6" x14ac:dyDescent="0.25">
      <c r="A220" s="5"/>
      <c r="B220" s="13" t="s">
        <v>282</v>
      </c>
      <c r="C220" s="19"/>
      <c r="D220" s="19"/>
      <c r="E220" s="19"/>
      <c r="F220" s="19"/>
    </row>
    <row r="221" spans="1:6" ht="30" x14ac:dyDescent="0.25">
      <c r="A221" s="6" t="s">
        <v>305</v>
      </c>
      <c r="B221" s="14" t="s">
        <v>306</v>
      </c>
      <c r="C221" s="20">
        <f>(16)*(1)*(1)*(1)*(1 + (0))</f>
        <v>16</v>
      </c>
      <c r="D221" s="20" t="s">
        <v>172</v>
      </c>
      <c r="E221" s="20">
        <f>(0)*(1 + (0))</f>
        <v>0</v>
      </c>
      <c r="F221" s="20">
        <f>C221*E221</f>
        <v>0</v>
      </c>
    </row>
    <row r="222" spans="1:6" ht="75" x14ac:dyDescent="0.25">
      <c r="A222" s="4"/>
      <c r="B222" s="12" t="s">
        <v>307</v>
      </c>
      <c r="C222" s="18"/>
      <c r="D222" s="18"/>
      <c r="E222" s="18"/>
      <c r="F222" s="18"/>
    </row>
    <row r="223" spans="1:6" x14ac:dyDescent="0.25">
      <c r="A223" s="5"/>
      <c r="B223" s="13" t="s">
        <v>79</v>
      </c>
      <c r="C223" s="19"/>
      <c r="D223" s="19"/>
      <c r="E223" s="19"/>
      <c r="F223" s="19"/>
    </row>
    <row r="224" spans="1:6" x14ac:dyDescent="0.25">
      <c r="A224" s="6" t="s">
        <v>308</v>
      </c>
      <c r="B224" s="14" t="s">
        <v>84</v>
      </c>
      <c r="C224" s="20">
        <f>(500)*(1)*(1)*(1)*(1 + (0))</f>
        <v>500</v>
      </c>
      <c r="D224" s="20" t="s">
        <v>29</v>
      </c>
      <c r="E224" s="20">
        <f>(0)*(1 + (0))</f>
        <v>0</v>
      </c>
      <c r="F224" s="20">
        <f>C224*E224</f>
        <v>0</v>
      </c>
    </row>
    <row r="225" spans="1:6" ht="30" x14ac:dyDescent="0.25">
      <c r="A225" s="6" t="s">
        <v>309</v>
      </c>
      <c r="B225" s="14" t="s">
        <v>310</v>
      </c>
      <c r="C225" s="20">
        <f>(133)*(1)*(1)*(1)*(1 + (0))</f>
        <v>133</v>
      </c>
      <c r="D225" s="20" t="s">
        <v>29</v>
      </c>
      <c r="E225" s="20">
        <f>(0)*(1 + (0))</f>
        <v>0</v>
      </c>
      <c r="F225" s="20">
        <f>C225*E225</f>
        <v>0</v>
      </c>
    </row>
    <row r="226" spans="1:6" ht="63" x14ac:dyDescent="0.25">
      <c r="A226" s="3"/>
      <c r="B226" s="11" t="s">
        <v>89</v>
      </c>
      <c r="C226" s="17"/>
      <c r="D226" s="17"/>
      <c r="E226" s="17"/>
      <c r="F226" s="17"/>
    </row>
    <row r="227" spans="1:6" x14ac:dyDescent="0.25">
      <c r="A227" s="4"/>
      <c r="B227" s="12" t="s">
        <v>90</v>
      </c>
      <c r="C227" s="18"/>
      <c r="D227" s="18"/>
      <c r="E227" s="18"/>
      <c r="F227" s="18"/>
    </row>
    <row r="228" spans="1:6" ht="30" x14ac:dyDescent="0.25">
      <c r="A228" s="5"/>
      <c r="B228" s="13" t="s">
        <v>91</v>
      </c>
      <c r="C228" s="19"/>
      <c r="D228" s="19"/>
      <c r="E228" s="19"/>
      <c r="F228" s="19"/>
    </row>
    <row r="229" spans="1:6" ht="150" x14ac:dyDescent="0.25">
      <c r="A229" s="6" t="s">
        <v>311</v>
      </c>
      <c r="B229" s="14" t="s">
        <v>312</v>
      </c>
      <c r="C229" s="20">
        <f>(442)*(1)*(1)*(1)*(1 + (0))</f>
        <v>442</v>
      </c>
      <c r="D229" s="20" t="s">
        <v>29</v>
      </c>
      <c r="E229" s="20">
        <f>(0)*(1 + (0))</f>
        <v>0</v>
      </c>
      <c r="F229" s="20">
        <f>C229*E229</f>
        <v>0</v>
      </c>
    </row>
    <row r="230" spans="1:6" ht="45" x14ac:dyDescent="0.25">
      <c r="A230" s="4"/>
      <c r="B230" s="12" t="s">
        <v>98</v>
      </c>
      <c r="C230" s="18"/>
      <c r="D230" s="18"/>
      <c r="E230" s="18"/>
      <c r="F230" s="18"/>
    </row>
    <row r="231" spans="1:6" x14ac:dyDescent="0.25">
      <c r="A231" s="5"/>
      <c r="B231" s="13" t="s">
        <v>102</v>
      </c>
      <c r="C231" s="19"/>
      <c r="D231" s="19"/>
      <c r="E231" s="19"/>
      <c r="F231" s="19"/>
    </row>
    <row r="232" spans="1:6" x14ac:dyDescent="0.25">
      <c r="A232" s="6" t="s">
        <v>313</v>
      </c>
      <c r="B232" s="14" t="s">
        <v>314</v>
      </c>
      <c r="C232" s="20">
        <f>(6)*(1)*(1)*(1)*(1 + (0))</f>
        <v>6</v>
      </c>
      <c r="D232" s="20" t="s">
        <v>29</v>
      </c>
      <c r="E232" s="20">
        <f>(0)*(1 + (0))</f>
        <v>0</v>
      </c>
      <c r="F232" s="20">
        <f>C232*E232</f>
        <v>0</v>
      </c>
    </row>
    <row r="233" spans="1:6" ht="60" x14ac:dyDescent="0.25">
      <c r="A233" s="4"/>
      <c r="B233" s="12" t="s">
        <v>315</v>
      </c>
      <c r="C233" s="18"/>
      <c r="D233" s="18"/>
      <c r="E233" s="18"/>
      <c r="F233" s="18"/>
    </row>
    <row r="234" spans="1:6" x14ac:dyDescent="0.25">
      <c r="A234" s="5"/>
      <c r="B234" s="13" t="s">
        <v>316</v>
      </c>
      <c r="C234" s="19"/>
      <c r="D234" s="19"/>
      <c r="E234" s="19"/>
      <c r="F234" s="19"/>
    </row>
    <row r="235" spans="1:6" x14ac:dyDescent="0.25">
      <c r="A235" s="6" t="s">
        <v>317</v>
      </c>
      <c r="B235" s="14" t="s">
        <v>318</v>
      </c>
      <c r="C235" s="20">
        <f>(53)*(1)*(1)*(1)*(1 + (0))</f>
        <v>53</v>
      </c>
      <c r="D235" s="20" t="s">
        <v>172</v>
      </c>
      <c r="E235" s="20">
        <f>(0)*(1 + (0))</f>
        <v>0</v>
      </c>
      <c r="F235" s="20">
        <f>C235*E235</f>
        <v>0</v>
      </c>
    </row>
    <row r="236" spans="1:6" x14ac:dyDescent="0.25">
      <c r="A236" s="6" t="s">
        <v>319</v>
      </c>
      <c r="B236" s="14" t="s">
        <v>320</v>
      </c>
      <c r="C236" s="20">
        <f>(30)*(1)*(1)*(1)*(1 + (0))</f>
        <v>30</v>
      </c>
      <c r="D236" s="20" t="s">
        <v>172</v>
      </c>
      <c r="E236" s="20">
        <f>(0)*(1 + (0))</f>
        <v>0</v>
      </c>
      <c r="F236" s="20">
        <f>C236*E236</f>
        <v>0</v>
      </c>
    </row>
    <row r="237" spans="1:6" ht="45" x14ac:dyDescent="0.25">
      <c r="A237" s="4"/>
      <c r="B237" s="12" t="s">
        <v>321</v>
      </c>
      <c r="C237" s="18"/>
      <c r="D237" s="18"/>
      <c r="E237" s="18"/>
      <c r="F237" s="18"/>
    </row>
    <row r="238" spans="1:6" x14ac:dyDescent="0.25">
      <c r="A238" s="5"/>
      <c r="B238" s="13" t="s">
        <v>322</v>
      </c>
      <c r="C238" s="19"/>
      <c r="D238" s="19"/>
      <c r="E238" s="19"/>
      <c r="F238" s="19"/>
    </row>
    <row r="239" spans="1:6" x14ac:dyDescent="0.25">
      <c r="A239" s="6" t="s">
        <v>323</v>
      </c>
      <c r="B239" s="14" t="s">
        <v>324</v>
      </c>
      <c r="C239" s="20">
        <f>(10)*(1)*(1)*(1)*(1 + (0))</f>
        <v>10</v>
      </c>
      <c r="D239" s="20" t="s">
        <v>172</v>
      </c>
      <c r="E239" s="20">
        <f>(0)*(1 + (0))</f>
        <v>0</v>
      </c>
      <c r="F239" s="20">
        <f>C239*E239</f>
        <v>0</v>
      </c>
    </row>
    <row r="240" spans="1:6" ht="105" x14ac:dyDescent="0.25">
      <c r="A240" s="4"/>
      <c r="B240" s="12" t="s">
        <v>325</v>
      </c>
      <c r="C240" s="18"/>
      <c r="D240" s="18"/>
      <c r="E240" s="18"/>
      <c r="F240" s="18"/>
    </row>
    <row r="241" spans="1:6" ht="30" x14ac:dyDescent="0.25">
      <c r="A241" s="5"/>
      <c r="B241" s="13" t="s">
        <v>326</v>
      </c>
      <c r="C241" s="19"/>
      <c r="D241" s="19"/>
      <c r="E241" s="19"/>
      <c r="F241" s="19"/>
    </row>
    <row r="242" spans="1:6" x14ac:dyDescent="0.25">
      <c r="A242" s="6" t="s">
        <v>327</v>
      </c>
      <c r="B242" s="14" t="s">
        <v>93</v>
      </c>
      <c r="C242" s="20">
        <f>(10)*(1)*(1)*(1)*(1 + (0))</f>
        <v>10</v>
      </c>
      <c r="D242" s="20" t="s">
        <v>172</v>
      </c>
      <c r="E242" s="20">
        <f>(0)*(1 + (0))</f>
        <v>0</v>
      </c>
      <c r="F242" s="20">
        <f>C242*E242</f>
        <v>0</v>
      </c>
    </row>
    <row r="243" spans="1:6" ht="120" x14ac:dyDescent="0.25">
      <c r="A243" s="4"/>
      <c r="B243" s="12" t="s">
        <v>328</v>
      </c>
      <c r="C243" s="18"/>
      <c r="D243" s="18"/>
      <c r="E243" s="18"/>
      <c r="F243" s="18"/>
    </row>
    <row r="244" spans="1:6" x14ac:dyDescent="0.25">
      <c r="A244" s="5"/>
      <c r="B244" s="13" t="s">
        <v>329</v>
      </c>
      <c r="C244" s="19"/>
      <c r="D244" s="19"/>
      <c r="E244" s="19"/>
      <c r="F244" s="19"/>
    </row>
    <row r="245" spans="1:6" x14ac:dyDescent="0.25">
      <c r="A245" s="6" t="s">
        <v>330</v>
      </c>
      <c r="B245" s="14" t="s">
        <v>318</v>
      </c>
      <c r="C245" s="20">
        <f>(60)*(1)*(1)*(1)*(1 + (0))</f>
        <v>60</v>
      </c>
      <c r="D245" s="20" t="s">
        <v>172</v>
      </c>
      <c r="E245" s="20">
        <f>(0)*(1 + (0))</f>
        <v>0</v>
      </c>
      <c r="F245" s="20">
        <f>C245*E245</f>
        <v>0</v>
      </c>
    </row>
    <row r="246" spans="1:6" ht="120" x14ac:dyDescent="0.25">
      <c r="A246" s="4"/>
      <c r="B246" s="12" t="s">
        <v>331</v>
      </c>
      <c r="C246" s="18"/>
      <c r="D246" s="18"/>
      <c r="E246" s="18"/>
      <c r="F246" s="18"/>
    </row>
    <row r="247" spans="1:6" x14ac:dyDescent="0.25">
      <c r="A247" s="5"/>
      <c r="B247" s="13" t="s">
        <v>332</v>
      </c>
      <c r="C247" s="19"/>
      <c r="D247" s="19"/>
      <c r="E247" s="19"/>
      <c r="F247" s="19"/>
    </row>
    <row r="248" spans="1:6" x14ac:dyDescent="0.25">
      <c r="A248" s="6" t="s">
        <v>333</v>
      </c>
      <c r="B248" s="14" t="s">
        <v>334</v>
      </c>
      <c r="C248" s="20">
        <f>(33)*(1)*(1)*(1)*(1 + (0))</f>
        <v>33</v>
      </c>
      <c r="D248" s="20" t="s">
        <v>172</v>
      </c>
      <c r="E248" s="20">
        <f>(0)*(1 + (0))</f>
        <v>0</v>
      </c>
      <c r="F248" s="20">
        <f>C248*E248</f>
        <v>0</v>
      </c>
    </row>
    <row r="249" spans="1:6" x14ac:dyDescent="0.25">
      <c r="A249" s="4"/>
      <c r="B249" s="12" t="s">
        <v>335</v>
      </c>
      <c r="C249" s="18"/>
      <c r="D249" s="18"/>
      <c r="E249" s="18"/>
      <c r="F249" s="18"/>
    </row>
    <row r="250" spans="1:6" ht="30" x14ac:dyDescent="0.25">
      <c r="A250" s="5"/>
      <c r="B250" s="13" t="s">
        <v>336</v>
      </c>
      <c r="C250" s="19"/>
      <c r="D250" s="19"/>
      <c r="E250" s="19"/>
      <c r="F250" s="19"/>
    </row>
    <row r="251" spans="1:6" x14ac:dyDescent="0.25">
      <c r="A251" s="6" t="s">
        <v>337</v>
      </c>
      <c r="B251" s="14" t="s">
        <v>338</v>
      </c>
      <c r="C251" s="20">
        <f>(4)*(1)*(1)*(1)*(1 + (0))</f>
        <v>4</v>
      </c>
      <c r="D251" s="20" t="s">
        <v>69</v>
      </c>
      <c r="E251" s="20">
        <f>(0)*(1 + (0))</f>
        <v>0</v>
      </c>
      <c r="F251" s="20">
        <f>C251*E251</f>
        <v>0</v>
      </c>
    </row>
    <row r="252" spans="1:6" x14ac:dyDescent="0.25">
      <c r="A252" s="6" t="s">
        <v>339</v>
      </c>
      <c r="B252" s="14" t="s">
        <v>340</v>
      </c>
      <c r="C252" s="20">
        <f>(4)*(1)*(1)*(1)*(1 + (0))</f>
        <v>4</v>
      </c>
      <c r="D252" s="20" t="s">
        <v>69</v>
      </c>
      <c r="E252" s="20">
        <f>(0)*(1 + (0))</f>
        <v>0</v>
      </c>
      <c r="F252" s="20">
        <f>C252*E252</f>
        <v>0</v>
      </c>
    </row>
    <row r="253" spans="1:6" x14ac:dyDescent="0.25">
      <c r="A253" s="6" t="s">
        <v>341</v>
      </c>
      <c r="B253" s="14" t="s">
        <v>342</v>
      </c>
      <c r="C253" s="20">
        <f>(1)*(1)*(1)*(1)*(1 + (0))</f>
        <v>1</v>
      </c>
      <c r="D253" s="20" t="s">
        <v>69</v>
      </c>
      <c r="E253" s="20">
        <f>(0)*(1 + (0))</f>
        <v>0</v>
      </c>
      <c r="F253" s="20">
        <f>C253*E253</f>
        <v>0</v>
      </c>
    </row>
    <row r="254" spans="1:6" x14ac:dyDescent="0.25">
      <c r="A254" s="6" t="s">
        <v>343</v>
      </c>
      <c r="B254" s="14" t="s">
        <v>344</v>
      </c>
      <c r="C254" s="20">
        <f>(3)*(1)*(1)*(1)*(1 + (0))</f>
        <v>3</v>
      </c>
      <c r="D254" s="20" t="s">
        <v>69</v>
      </c>
      <c r="E254" s="20">
        <f>(0)*(1 + (0))</f>
        <v>0</v>
      </c>
      <c r="F254" s="20">
        <f>C254*E254</f>
        <v>0</v>
      </c>
    </row>
    <row r="255" spans="1:6" x14ac:dyDescent="0.25">
      <c r="A255" s="6" t="s">
        <v>345</v>
      </c>
      <c r="B255" s="14" t="s">
        <v>346</v>
      </c>
      <c r="C255" s="20">
        <f>(1)*(1)*(1)*(1)*(1 + (0))</f>
        <v>1</v>
      </c>
      <c r="D255" s="20" t="s">
        <v>69</v>
      </c>
      <c r="E255" s="20">
        <f>(0)*(1 + (0))</f>
        <v>0</v>
      </c>
      <c r="F255" s="20">
        <f>C255*E255</f>
        <v>0</v>
      </c>
    </row>
    <row r="256" spans="1:6" x14ac:dyDescent="0.25">
      <c r="A256" s="5"/>
      <c r="B256" s="13" t="s">
        <v>347</v>
      </c>
      <c r="C256" s="19"/>
      <c r="D256" s="19"/>
      <c r="E256" s="19"/>
      <c r="F256" s="19"/>
    </row>
    <row r="257" spans="1:6" x14ac:dyDescent="0.25">
      <c r="A257" s="6" t="s">
        <v>348</v>
      </c>
      <c r="B257" s="14" t="s">
        <v>349</v>
      </c>
      <c r="C257" s="20">
        <f>(1)*(1)*(1)*(1)*(1 + (0))</f>
        <v>1</v>
      </c>
      <c r="D257" s="20" t="s">
        <v>69</v>
      </c>
      <c r="E257" s="20">
        <f>(0)*(1 + (0))</f>
        <v>0</v>
      </c>
      <c r="F257" s="20">
        <f>C257*E257</f>
        <v>0</v>
      </c>
    </row>
    <row r="258" spans="1:6" ht="15.75" x14ac:dyDescent="0.25">
      <c r="A258" s="3"/>
      <c r="B258" s="11" t="s">
        <v>350</v>
      </c>
      <c r="C258" s="17"/>
      <c r="D258" s="17"/>
      <c r="E258" s="17"/>
      <c r="F258" s="17"/>
    </row>
    <row r="259" spans="1:6" ht="285" x14ac:dyDescent="0.25">
      <c r="A259" s="4"/>
      <c r="B259" s="12" t="s">
        <v>351</v>
      </c>
      <c r="C259" s="18"/>
      <c r="D259" s="18"/>
      <c r="E259" s="18"/>
      <c r="F259" s="18"/>
    </row>
    <row r="260" spans="1:6" x14ac:dyDescent="0.25">
      <c r="A260" s="5"/>
      <c r="B260" s="13" t="s">
        <v>79</v>
      </c>
      <c r="C260" s="19"/>
      <c r="D260" s="19"/>
      <c r="E260" s="19"/>
      <c r="F260" s="19"/>
    </row>
    <row r="261" spans="1:6" x14ac:dyDescent="0.25">
      <c r="A261" s="6" t="s">
        <v>352</v>
      </c>
      <c r="B261" s="14" t="s">
        <v>353</v>
      </c>
      <c r="C261" s="20">
        <f>(191)*(1)*(1)*(1)*(1 + (0))</f>
        <v>191</v>
      </c>
      <c r="D261" s="20" t="s">
        <v>29</v>
      </c>
      <c r="E261" s="20">
        <f>(0)*(1 + (0))</f>
        <v>0</v>
      </c>
      <c r="F261" s="20">
        <f>C261*E261</f>
        <v>0</v>
      </c>
    </row>
    <row r="262" spans="1:6" ht="30" x14ac:dyDescent="0.25">
      <c r="A262" s="6" t="s">
        <v>354</v>
      </c>
      <c r="B262" s="14" t="s">
        <v>355</v>
      </c>
      <c r="C262" s="20">
        <f>(54)*(1)*(1)*(1)*(1 + (0))</f>
        <v>54</v>
      </c>
      <c r="D262" s="20" t="s">
        <v>172</v>
      </c>
      <c r="E262" s="20">
        <f>(0)*(1 + (0))</f>
        <v>0</v>
      </c>
      <c r="F262" s="20">
        <f>C262*E262</f>
        <v>0</v>
      </c>
    </row>
    <row r="263" spans="1:6" ht="30" x14ac:dyDescent="0.25">
      <c r="A263" s="5"/>
      <c r="B263" s="13" t="s">
        <v>356</v>
      </c>
      <c r="C263" s="19"/>
      <c r="D263" s="19"/>
      <c r="E263" s="19"/>
      <c r="F263" s="19"/>
    </row>
    <row r="264" spans="1:6" ht="30" x14ac:dyDescent="0.25">
      <c r="A264" s="6" t="s">
        <v>357</v>
      </c>
      <c r="B264" s="14" t="s">
        <v>358</v>
      </c>
      <c r="C264" s="20">
        <f>(29)*(1)*(1)*(1)*(1 + (0))</f>
        <v>29</v>
      </c>
      <c r="D264" s="20" t="s">
        <v>172</v>
      </c>
      <c r="E264" s="20">
        <f>(0)*(1 + (0))</f>
        <v>0</v>
      </c>
      <c r="F264" s="20">
        <f>C264*E264</f>
        <v>0</v>
      </c>
    </row>
    <row r="265" spans="1:6" ht="30" x14ac:dyDescent="0.25">
      <c r="A265" s="5"/>
      <c r="B265" s="13" t="s">
        <v>359</v>
      </c>
      <c r="C265" s="19"/>
      <c r="D265" s="19"/>
      <c r="E265" s="19"/>
      <c r="F265" s="19"/>
    </row>
    <row r="266" spans="1:6" ht="45" x14ac:dyDescent="0.25">
      <c r="A266" s="6" t="s">
        <v>360</v>
      </c>
      <c r="B266" s="14" t="s">
        <v>361</v>
      </c>
      <c r="C266" s="20">
        <f>(85)*(1)*(1)*(1)*(1 + (0))</f>
        <v>85</v>
      </c>
      <c r="D266" s="20" t="s">
        <v>172</v>
      </c>
      <c r="E266" s="20">
        <f>(0)*(1 + (0))</f>
        <v>0</v>
      </c>
      <c r="F266" s="20">
        <f>C266*E266</f>
        <v>0</v>
      </c>
    </row>
    <row r="267" spans="1:6" x14ac:dyDescent="0.25">
      <c r="A267" s="5"/>
      <c r="B267" s="13" t="s">
        <v>362</v>
      </c>
      <c r="C267" s="19"/>
      <c r="D267" s="19"/>
      <c r="E267" s="19"/>
      <c r="F267" s="19"/>
    </row>
    <row r="268" spans="1:6" ht="30" x14ac:dyDescent="0.25">
      <c r="A268" s="6" t="s">
        <v>363</v>
      </c>
      <c r="B268" s="14" t="s">
        <v>364</v>
      </c>
      <c r="C268" s="20">
        <f>(21)*(1)*(1)*(1)*(1 + (0))</f>
        <v>21</v>
      </c>
      <c r="D268" s="20" t="s">
        <v>172</v>
      </c>
      <c r="E268" s="20">
        <f>(0)*(1 + (0))</f>
        <v>0</v>
      </c>
      <c r="F268" s="20">
        <f>C268*E268</f>
        <v>0</v>
      </c>
    </row>
    <row r="269" spans="1:6" x14ac:dyDescent="0.25">
      <c r="A269" s="5"/>
      <c r="B269" s="13" t="s">
        <v>365</v>
      </c>
      <c r="C269" s="19"/>
      <c r="D269" s="19"/>
      <c r="E269" s="19"/>
      <c r="F269" s="19"/>
    </row>
    <row r="270" spans="1:6" x14ac:dyDescent="0.25">
      <c r="A270" s="6" t="s">
        <v>366</v>
      </c>
      <c r="B270" s="14" t="s">
        <v>367</v>
      </c>
      <c r="C270" s="20">
        <f>(11)*(1)*(1)*(1)*(1 + (0))</f>
        <v>11</v>
      </c>
      <c r="D270" s="20" t="s">
        <v>172</v>
      </c>
      <c r="E270" s="20">
        <f>(0)*(1 + (0))</f>
        <v>0</v>
      </c>
      <c r="F270" s="20">
        <f>C270*E270</f>
        <v>0</v>
      </c>
    </row>
    <row r="271" spans="1:6" x14ac:dyDescent="0.25">
      <c r="A271" s="5"/>
      <c r="B271" s="13" t="s">
        <v>368</v>
      </c>
      <c r="C271" s="19"/>
      <c r="D271" s="19"/>
      <c r="E271" s="19"/>
      <c r="F271" s="19"/>
    </row>
    <row r="272" spans="1:6" x14ac:dyDescent="0.25">
      <c r="A272" s="6" t="s">
        <v>369</v>
      </c>
      <c r="B272" s="14" t="s">
        <v>367</v>
      </c>
      <c r="C272" s="20">
        <f>(6)*(1)*(1)*(1)*(1 + (0))</f>
        <v>6</v>
      </c>
      <c r="D272" s="20" t="s">
        <v>172</v>
      </c>
      <c r="E272" s="20">
        <f>(0)*(1 + (0))</f>
        <v>0</v>
      </c>
      <c r="F272" s="20">
        <f>C272*E272</f>
        <v>0</v>
      </c>
    </row>
    <row r="273" spans="1:6" ht="47.25" x14ac:dyDescent="0.25">
      <c r="A273" s="3"/>
      <c r="B273" s="11" t="s">
        <v>257</v>
      </c>
      <c r="C273" s="17"/>
      <c r="D273" s="17"/>
      <c r="E273" s="17"/>
      <c r="F273" s="17"/>
    </row>
    <row r="274" spans="1:6" ht="45" x14ac:dyDescent="0.25">
      <c r="A274" s="4"/>
      <c r="B274" s="12" t="s">
        <v>370</v>
      </c>
      <c r="C274" s="18"/>
      <c r="D274" s="18"/>
      <c r="E274" s="18"/>
      <c r="F274" s="18"/>
    </row>
    <row r="275" spans="1:6" ht="30" x14ac:dyDescent="0.25">
      <c r="A275" s="5"/>
      <c r="B275" s="13" t="s">
        <v>371</v>
      </c>
      <c r="C275" s="19"/>
      <c r="D275" s="19"/>
      <c r="E275" s="19"/>
      <c r="F275" s="19"/>
    </row>
    <row r="276" spans="1:6" x14ac:dyDescent="0.25">
      <c r="A276" s="6" t="s">
        <v>372</v>
      </c>
      <c r="B276" s="14" t="s">
        <v>318</v>
      </c>
      <c r="C276" s="20">
        <f>(18)*(1)*(1)*(1)*(1 + (0))</f>
        <v>18</v>
      </c>
      <c r="D276" s="20" t="s">
        <v>172</v>
      </c>
      <c r="E276" s="20">
        <f>(0)*(1 + (0))</f>
        <v>0</v>
      </c>
      <c r="F276" s="20">
        <f>C276*E276</f>
        <v>0</v>
      </c>
    </row>
    <row r="277" spans="1:6" ht="60" x14ac:dyDescent="0.25">
      <c r="A277" s="4"/>
      <c r="B277" s="12" t="s">
        <v>373</v>
      </c>
      <c r="C277" s="18"/>
      <c r="D277" s="18"/>
      <c r="E277" s="18"/>
      <c r="F277" s="18"/>
    </row>
    <row r="278" spans="1:6" ht="30" x14ac:dyDescent="0.25">
      <c r="A278" s="5"/>
      <c r="B278" s="13" t="s">
        <v>374</v>
      </c>
      <c r="C278" s="19"/>
      <c r="D278" s="19"/>
      <c r="E278" s="19"/>
      <c r="F278" s="19"/>
    </row>
    <row r="279" spans="1:6" x14ac:dyDescent="0.25">
      <c r="A279" s="6" t="s">
        <v>375</v>
      </c>
      <c r="B279" s="14" t="s">
        <v>376</v>
      </c>
      <c r="C279" s="20">
        <f>(101)*(1)*(1)*(1)*(1 + (0))</f>
        <v>101</v>
      </c>
      <c r="D279" s="20" t="s">
        <v>172</v>
      </c>
      <c r="E279" s="20">
        <f>(0)*(1 + (0))</f>
        <v>0</v>
      </c>
      <c r="F279" s="20">
        <f>C279*E279</f>
        <v>0</v>
      </c>
    </row>
    <row r="280" spans="1:6" x14ac:dyDescent="0.25">
      <c r="A280" s="6" t="s">
        <v>377</v>
      </c>
      <c r="B280" s="14" t="s">
        <v>378</v>
      </c>
      <c r="C280" s="20">
        <f>(11)*(1)*(1)*(1)*(1 + (0))</f>
        <v>11</v>
      </c>
      <c r="D280" s="20" t="s">
        <v>172</v>
      </c>
      <c r="E280" s="20">
        <f>(0)*(1 + (0))</f>
        <v>0</v>
      </c>
      <c r="F280" s="20">
        <f>C280*E280</f>
        <v>0</v>
      </c>
    </row>
    <row r="281" spans="1:6" ht="37.5" x14ac:dyDescent="0.25">
      <c r="A281" s="2"/>
      <c r="B281" s="10" t="s">
        <v>379</v>
      </c>
      <c r="C281" s="16"/>
      <c r="D281" s="16"/>
      <c r="E281" s="16"/>
      <c r="F281" s="16"/>
    </row>
    <row r="282" spans="1:6" ht="47.25" x14ac:dyDescent="0.25">
      <c r="A282" s="3"/>
      <c r="B282" s="11" t="s">
        <v>380</v>
      </c>
      <c r="C282" s="17"/>
      <c r="D282" s="17"/>
      <c r="E282" s="17"/>
      <c r="F282" s="17"/>
    </row>
    <row r="283" spans="1:6" ht="330" x14ac:dyDescent="0.25">
      <c r="A283" s="4"/>
      <c r="B283" s="12" t="s">
        <v>381</v>
      </c>
      <c r="C283" s="18"/>
      <c r="D283" s="18"/>
      <c r="E283" s="18"/>
      <c r="F283" s="18"/>
    </row>
    <row r="284" spans="1:6" ht="30" x14ac:dyDescent="0.25">
      <c r="A284" s="5"/>
      <c r="B284" s="13" t="s">
        <v>382</v>
      </c>
      <c r="C284" s="19"/>
      <c r="D284" s="19"/>
      <c r="E284" s="19"/>
      <c r="F284" s="19"/>
    </row>
    <row r="285" spans="1:6" x14ac:dyDescent="0.25">
      <c r="A285" s="6" t="s">
        <v>383</v>
      </c>
      <c r="B285" s="14" t="s">
        <v>384</v>
      </c>
      <c r="C285" s="20">
        <f>(1)*(1)*(1)*(1)*(1 + (0))</f>
        <v>1</v>
      </c>
      <c r="D285" s="20" t="s">
        <v>69</v>
      </c>
      <c r="E285" s="20">
        <f>(0)*(1 + (0))</f>
        <v>0</v>
      </c>
      <c r="F285" s="20">
        <f>C285*E285</f>
        <v>0</v>
      </c>
    </row>
    <row r="286" spans="1:6" x14ac:dyDescent="0.25">
      <c r="A286" s="6" t="s">
        <v>385</v>
      </c>
      <c r="B286" s="14" t="s">
        <v>386</v>
      </c>
      <c r="C286" s="20">
        <f>(1)*(1)*(1)*(1)*(1 + (0))</f>
        <v>1</v>
      </c>
      <c r="D286" s="20" t="s">
        <v>69</v>
      </c>
      <c r="E286" s="20">
        <f>(0)*(1 + (0))</f>
        <v>0</v>
      </c>
      <c r="F286" s="20">
        <f>C286*E286</f>
        <v>0</v>
      </c>
    </row>
    <row r="287" spans="1:6" ht="270" x14ac:dyDescent="0.25">
      <c r="A287" s="4"/>
      <c r="B287" s="12" t="s">
        <v>387</v>
      </c>
      <c r="C287" s="18"/>
      <c r="D287" s="18"/>
      <c r="E287" s="18"/>
      <c r="F287" s="18"/>
    </row>
    <row r="288" spans="1:6" ht="30" x14ac:dyDescent="0.25">
      <c r="A288" s="5"/>
      <c r="B288" s="13" t="s">
        <v>388</v>
      </c>
      <c r="C288" s="19"/>
      <c r="D288" s="19"/>
      <c r="E288" s="19"/>
      <c r="F288" s="19"/>
    </row>
    <row r="289" spans="1:6" ht="30" x14ac:dyDescent="0.25">
      <c r="A289" s="6" t="s">
        <v>389</v>
      </c>
      <c r="B289" s="14" t="s">
        <v>390</v>
      </c>
      <c r="C289" s="20">
        <f>(4)*(1)*(1)*(1)*(1 + (0))</f>
        <v>4</v>
      </c>
      <c r="D289" s="20" t="s">
        <v>69</v>
      </c>
      <c r="E289" s="20">
        <f t="shared" ref="E289:E294" si="2">(0)*(1 + (0))</f>
        <v>0</v>
      </c>
      <c r="F289" s="20">
        <f t="shared" ref="F289:F294" si="3">C289*E289</f>
        <v>0</v>
      </c>
    </row>
    <row r="290" spans="1:6" x14ac:dyDescent="0.25">
      <c r="A290" s="6" t="s">
        <v>391</v>
      </c>
      <c r="B290" s="14" t="s">
        <v>392</v>
      </c>
      <c r="C290" s="20">
        <f>(1)*(1)*(1)*(1)*(1 + (0))</f>
        <v>1</v>
      </c>
      <c r="D290" s="20" t="s">
        <v>69</v>
      </c>
      <c r="E290" s="20">
        <f t="shared" si="2"/>
        <v>0</v>
      </c>
      <c r="F290" s="20">
        <f t="shared" si="3"/>
        <v>0</v>
      </c>
    </row>
    <row r="291" spans="1:6" x14ac:dyDescent="0.25">
      <c r="A291" s="6" t="s">
        <v>393</v>
      </c>
      <c r="B291" s="14" t="s">
        <v>394</v>
      </c>
      <c r="C291" s="20">
        <f>(1)*(1)*(1)*(1)*(1 + (0))</f>
        <v>1</v>
      </c>
      <c r="D291" s="20" t="s">
        <v>69</v>
      </c>
      <c r="E291" s="20">
        <f t="shared" si="2"/>
        <v>0</v>
      </c>
      <c r="F291" s="20">
        <f t="shared" si="3"/>
        <v>0</v>
      </c>
    </row>
    <row r="292" spans="1:6" x14ac:dyDescent="0.25">
      <c r="A292" s="6" t="s">
        <v>395</v>
      </c>
      <c r="B292" s="14" t="s">
        <v>396</v>
      </c>
      <c r="C292" s="20">
        <f>(2)*(1)*(1)*(1)*(1 + (0))</f>
        <v>2</v>
      </c>
      <c r="D292" s="20" t="s">
        <v>69</v>
      </c>
      <c r="E292" s="20">
        <f t="shared" si="2"/>
        <v>0</v>
      </c>
      <c r="F292" s="20">
        <f t="shared" si="3"/>
        <v>0</v>
      </c>
    </row>
    <row r="293" spans="1:6" x14ac:dyDescent="0.25">
      <c r="A293" s="6" t="s">
        <v>397</v>
      </c>
      <c r="B293" s="14" t="s">
        <v>398</v>
      </c>
      <c r="C293" s="20">
        <f>(1)*(1)*(1)*(1)*(1 + (0))</f>
        <v>1</v>
      </c>
      <c r="D293" s="20" t="s">
        <v>69</v>
      </c>
      <c r="E293" s="20">
        <f t="shared" si="2"/>
        <v>0</v>
      </c>
      <c r="F293" s="20">
        <f t="shared" si="3"/>
        <v>0</v>
      </c>
    </row>
    <row r="294" spans="1:6" x14ac:dyDescent="0.25">
      <c r="A294" s="6" t="s">
        <v>399</v>
      </c>
      <c r="B294" s="14" t="s">
        <v>400</v>
      </c>
      <c r="C294" s="20">
        <f>(1)*(1)*(1)*(1)*(1 + (0))</f>
        <v>1</v>
      </c>
      <c r="D294" s="20" t="s">
        <v>69</v>
      </c>
      <c r="E294" s="20">
        <f t="shared" si="2"/>
        <v>0</v>
      </c>
      <c r="F294" s="20">
        <f t="shared" si="3"/>
        <v>0</v>
      </c>
    </row>
    <row r="295" spans="1:6" x14ac:dyDescent="0.25">
      <c r="A295" s="4"/>
      <c r="B295" s="12" t="s">
        <v>401</v>
      </c>
      <c r="C295" s="18"/>
      <c r="D295" s="18"/>
      <c r="E295" s="18"/>
      <c r="F295" s="18"/>
    </row>
    <row r="296" spans="1:6" x14ac:dyDescent="0.25">
      <c r="A296" s="6" t="s">
        <v>402</v>
      </c>
      <c r="B296" s="15" t="s">
        <v>403</v>
      </c>
      <c r="C296" s="20">
        <f>(24)*(1)*(1)*(1)*(1 + (0))</f>
        <v>24</v>
      </c>
      <c r="D296" s="20" t="s">
        <v>172</v>
      </c>
      <c r="E296" s="20">
        <f>(0)*(1 + (0))</f>
        <v>0</v>
      </c>
      <c r="F296" s="20">
        <f>C296*E296</f>
        <v>0</v>
      </c>
    </row>
    <row r="297" spans="1:6" ht="30" x14ac:dyDescent="0.25">
      <c r="A297" s="4"/>
      <c r="B297" s="12" t="s">
        <v>404</v>
      </c>
      <c r="C297" s="18"/>
      <c r="D297" s="18"/>
      <c r="E297" s="18"/>
      <c r="F297" s="18"/>
    </row>
    <row r="298" spans="1:6" x14ac:dyDescent="0.25">
      <c r="A298" s="6" t="s">
        <v>405</v>
      </c>
      <c r="B298" s="15" t="s">
        <v>406</v>
      </c>
      <c r="C298" s="20">
        <f>(113)*(1)*(1)*(1)*(1 + (0))</f>
        <v>113</v>
      </c>
      <c r="D298" s="20" t="s">
        <v>172</v>
      </c>
      <c r="E298" s="20">
        <f>(0)*(1 + (0))</f>
        <v>0</v>
      </c>
      <c r="F298" s="20">
        <f>C298*E298</f>
        <v>0</v>
      </c>
    </row>
    <row r="299" spans="1:6" ht="31.5" x14ac:dyDescent="0.25">
      <c r="A299" s="3"/>
      <c r="B299" s="11" t="s">
        <v>407</v>
      </c>
      <c r="C299" s="17"/>
      <c r="D299" s="17"/>
      <c r="E299" s="17"/>
      <c r="F299" s="17"/>
    </row>
    <row r="300" spans="1:6" ht="270" x14ac:dyDescent="0.25">
      <c r="A300" s="4"/>
      <c r="B300" s="12" t="s">
        <v>387</v>
      </c>
      <c r="C300" s="18"/>
      <c r="D300" s="18"/>
      <c r="E300" s="18"/>
      <c r="F300" s="18"/>
    </row>
    <row r="301" spans="1:6" x14ac:dyDescent="0.25">
      <c r="A301" s="5"/>
      <c r="B301" s="13" t="s">
        <v>408</v>
      </c>
      <c r="C301" s="19"/>
      <c r="D301" s="19"/>
      <c r="E301" s="19"/>
      <c r="F301" s="19"/>
    </row>
    <row r="302" spans="1:6" ht="30" x14ac:dyDescent="0.25">
      <c r="A302" s="6" t="s">
        <v>409</v>
      </c>
      <c r="B302" s="14" t="s">
        <v>410</v>
      </c>
      <c r="C302" s="20">
        <f>(3)*(1)*(1)*(1)*(1 + (0))</f>
        <v>3</v>
      </c>
      <c r="D302" s="20" t="s">
        <v>69</v>
      </c>
      <c r="E302" s="20">
        <f>(0)*(1 + (0))</f>
        <v>0</v>
      </c>
      <c r="F302" s="20">
        <f>C302*E302</f>
        <v>0</v>
      </c>
    </row>
    <row r="303" spans="1:6" x14ac:dyDescent="0.25">
      <c r="A303" s="6" t="s">
        <v>411</v>
      </c>
      <c r="B303" s="14" t="s">
        <v>412</v>
      </c>
      <c r="C303" s="20">
        <f>(1)*(1)*(1)*(1)*(1 + (0))</f>
        <v>1</v>
      </c>
      <c r="D303" s="20" t="s">
        <v>69</v>
      </c>
      <c r="E303" s="20">
        <f>(0)*(1 + (0))</f>
        <v>0</v>
      </c>
      <c r="F303" s="20">
        <f>C303*E303</f>
        <v>0</v>
      </c>
    </row>
    <row r="304" spans="1:6" x14ac:dyDescent="0.25">
      <c r="A304" s="6" t="s">
        <v>413</v>
      </c>
      <c r="B304" s="14" t="s">
        <v>414</v>
      </c>
      <c r="C304" s="20">
        <f>(1)*(1)*(1)*(1)*(1 + (0))</f>
        <v>1</v>
      </c>
      <c r="D304" s="20" t="s">
        <v>69</v>
      </c>
      <c r="E304" s="20">
        <f>(0)*(1 + (0))</f>
        <v>0</v>
      </c>
      <c r="F304" s="20">
        <f>C304*E304</f>
        <v>0</v>
      </c>
    </row>
    <row r="305" spans="1:6" ht="30" x14ac:dyDescent="0.25">
      <c r="A305" s="6" t="s">
        <v>415</v>
      </c>
      <c r="B305" s="14" t="s">
        <v>416</v>
      </c>
      <c r="C305" s="20">
        <f>(1)*(1)*(1)*(1)*(1 + (0))</f>
        <v>1</v>
      </c>
      <c r="D305" s="20" t="s">
        <v>69</v>
      </c>
      <c r="E305" s="20">
        <f>(0)*(1 + (0))</f>
        <v>0</v>
      </c>
      <c r="F305" s="20">
        <f>C305*E305</f>
        <v>0</v>
      </c>
    </row>
    <row r="306" spans="1:6" x14ac:dyDescent="0.25">
      <c r="A306" s="4"/>
      <c r="B306" s="12" t="s">
        <v>401</v>
      </c>
      <c r="C306" s="18"/>
      <c r="D306" s="18"/>
      <c r="E306" s="18"/>
      <c r="F306" s="18"/>
    </row>
    <row r="307" spans="1:6" x14ac:dyDescent="0.25">
      <c r="A307" s="6" t="s">
        <v>417</v>
      </c>
      <c r="B307" s="15" t="s">
        <v>403</v>
      </c>
      <c r="C307" s="20">
        <f>(6)*(1)*(1)*(1)*(1 + (0))</f>
        <v>6</v>
      </c>
      <c r="D307" s="20" t="s">
        <v>172</v>
      </c>
      <c r="E307" s="20">
        <f>(0)*(1 + (0))</f>
        <v>0</v>
      </c>
      <c r="F307" s="20">
        <f>C307*E307</f>
        <v>0</v>
      </c>
    </row>
    <row r="308" spans="1:6" ht="30" x14ac:dyDescent="0.25">
      <c r="A308" s="4"/>
      <c r="B308" s="12" t="s">
        <v>404</v>
      </c>
      <c r="C308" s="18"/>
      <c r="D308" s="18"/>
      <c r="E308" s="18"/>
      <c r="F308" s="18"/>
    </row>
    <row r="309" spans="1:6" x14ac:dyDescent="0.25">
      <c r="A309" s="6" t="s">
        <v>418</v>
      </c>
      <c r="B309" s="15" t="s">
        <v>406</v>
      </c>
      <c r="C309" s="20">
        <f>(54)*(1)*(1)*(1)*(1 + (0))</f>
        <v>54</v>
      </c>
      <c r="D309" s="20" t="s">
        <v>172</v>
      </c>
      <c r="E309" s="20">
        <f>(0)*(1 + (0))</f>
        <v>0</v>
      </c>
      <c r="F309" s="20">
        <f>C309*E309</f>
        <v>0</v>
      </c>
    </row>
    <row r="310" spans="1:6" ht="31.5" x14ac:dyDescent="0.25">
      <c r="A310" s="3"/>
      <c r="B310" s="11" t="s">
        <v>152</v>
      </c>
      <c r="C310" s="17"/>
      <c r="D310" s="17"/>
      <c r="E310" s="17"/>
      <c r="F310" s="17"/>
    </row>
    <row r="311" spans="1:6" ht="45" x14ac:dyDescent="0.25">
      <c r="A311" s="4"/>
      <c r="B311" s="12" t="s">
        <v>419</v>
      </c>
      <c r="C311" s="18"/>
      <c r="D311" s="18"/>
      <c r="E311" s="18"/>
      <c r="F311" s="18"/>
    </row>
    <row r="312" spans="1:6" x14ac:dyDescent="0.25">
      <c r="A312" s="5"/>
      <c r="B312" s="13" t="s">
        <v>420</v>
      </c>
      <c r="C312" s="19"/>
      <c r="D312" s="19"/>
      <c r="E312" s="19"/>
      <c r="F312" s="19"/>
    </row>
    <row r="313" spans="1:6" ht="30" x14ac:dyDescent="0.25">
      <c r="A313" s="6" t="s">
        <v>421</v>
      </c>
      <c r="B313" s="14" t="s">
        <v>422</v>
      </c>
      <c r="C313" s="20">
        <f>(17)*(1)*(1)*(1)*(1 + (0))</f>
        <v>17</v>
      </c>
      <c r="D313" s="20" t="s">
        <v>172</v>
      </c>
      <c r="E313" s="20">
        <f>(0)*(1 + (0))</f>
        <v>0</v>
      </c>
      <c r="F313" s="20">
        <f>C313*E313</f>
        <v>0</v>
      </c>
    </row>
    <row r="314" spans="1:6" ht="105" x14ac:dyDescent="0.25">
      <c r="A314" s="4"/>
      <c r="B314" s="12" t="s">
        <v>423</v>
      </c>
      <c r="C314" s="18"/>
      <c r="D314" s="18"/>
      <c r="E314" s="18"/>
      <c r="F314" s="18"/>
    </row>
    <row r="315" spans="1:6" x14ac:dyDescent="0.25">
      <c r="A315" s="5"/>
      <c r="B315" s="13" t="s">
        <v>420</v>
      </c>
      <c r="C315" s="19"/>
      <c r="D315" s="19"/>
      <c r="E315" s="19"/>
      <c r="F315" s="19"/>
    </row>
    <row r="316" spans="1:6" ht="30" x14ac:dyDescent="0.25">
      <c r="A316" s="6" t="s">
        <v>424</v>
      </c>
      <c r="B316" s="14" t="s">
        <v>422</v>
      </c>
      <c r="C316" s="20">
        <f>(17)*(1)*(1)*(1)*(1 + (0))</f>
        <v>17</v>
      </c>
      <c r="D316" s="20" t="s">
        <v>172</v>
      </c>
      <c r="E316" s="20">
        <f>(0)*(1 + (0))</f>
        <v>0</v>
      </c>
      <c r="F316" s="20">
        <f>C316*E316</f>
        <v>0</v>
      </c>
    </row>
    <row r="317" spans="1:6" ht="47.25" x14ac:dyDescent="0.25">
      <c r="A317" s="3"/>
      <c r="B317" s="11" t="s">
        <v>425</v>
      </c>
      <c r="C317" s="17"/>
      <c r="D317" s="17"/>
      <c r="E317" s="17"/>
      <c r="F317" s="17"/>
    </row>
    <row r="318" spans="1:6" ht="30" x14ac:dyDescent="0.25">
      <c r="A318" s="4"/>
      <c r="B318" s="12" t="s">
        <v>426</v>
      </c>
      <c r="C318" s="18"/>
      <c r="D318" s="18"/>
      <c r="E318" s="18"/>
      <c r="F318" s="18"/>
    </row>
    <row r="319" spans="1:6" x14ac:dyDescent="0.25">
      <c r="A319" s="5"/>
      <c r="B319" s="13" t="s">
        <v>427</v>
      </c>
      <c r="C319" s="19"/>
      <c r="D319" s="19"/>
      <c r="E319" s="19"/>
      <c r="F319" s="19"/>
    </row>
    <row r="320" spans="1:6" ht="30" x14ac:dyDescent="0.25">
      <c r="A320" s="6" t="s">
        <v>428</v>
      </c>
      <c r="B320" s="14" t="s">
        <v>429</v>
      </c>
      <c r="C320" s="20">
        <f>(17)*(1)*(1)*(1)*(1 + (0))</f>
        <v>17</v>
      </c>
      <c r="D320" s="20" t="s">
        <v>172</v>
      </c>
      <c r="E320" s="20">
        <f>(0)*(1 + (0))</f>
        <v>0</v>
      </c>
      <c r="F320" s="20">
        <f>C320*E320</f>
        <v>0</v>
      </c>
    </row>
    <row r="321" spans="1:6" ht="37.5" x14ac:dyDescent="0.25">
      <c r="A321" s="2"/>
      <c r="B321" s="10" t="s">
        <v>430</v>
      </c>
      <c r="C321" s="16"/>
      <c r="D321" s="16"/>
      <c r="E321" s="16"/>
      <c r="F321" s="16"/>
    </row>
    <row r="322" spans="1:6" ht="15.75" x14ac:dyDescent="0.25">
      <c r="A322" s="3"/>
      <c r="B322" s="11" t="s">
        <v>77</v>
      </c>
      <c r="C322" s="17"/>
      <c r="D322" s="17"/>
      <c r="E322" s="17"/>
      <c r="F322" s="17"/>
    </row>
    <row r="323" spans="1:6" ht="45" x14ac:dyDescent="0.25">
      <c r="A323" s="4"/>
      <c r="B323" s="12" t="s">
        <v>298</v>
      </c>
      <c r="C323" s="18"/>
      <c r="D323" s="18"/>
      <c r="E323" s="18"/>
      <c r="F323" s="18"/>
    </row>
    <row r="324" spans="1:6" x14ac:dyDescent="0.25">
      <c r="A324" s="5"/>
      <c r="B324" s="13" t="s">
        <v>299</v>
      </c>
      <c r="C324" s="19"/>
      <c r="D324" s="19"/>
      <c r="E324" s="19"/>
      <c r="F324" s="19"/>
    </row>
    <row r="325" spans="1:6" x14ac:dyDescent="0.25">
      <c r="A325" s="6" t="s">
        <v>431</v>
      </c>
      <c r="B325" s="14" t="s">
        <v>301</v>
      </c>
      <c r="C325" s="20">
        <f>(2)*(1)*(1)*(1)*(1 + (0))</f>
        <v>2</v>
      </c>
      <c r="D325" s="20" t="s">
        <v>69</v>
      </c>
      <c r="E325" s="20">
        <f>(0)*(1 + (0))</f>
        <v>0</v>
      </c>
      <c r="F325" s="20">
        <f>C325*E325</f>
        <v>0</v>
      </c>
    </row>
    <row r="326" spans="1:6" x14ac:dyDescent="0.25">
      <c r="A326" s="6" t="s">
        <v>432</v>
      </c>
      <c r="B326" s="14" t="s">
        <v>303</v>
      </c>
      <c r="C326" s="20">
        <f>(1)*(1)*(1)*(1)*(1 + (0))</f>
        <v>1</v>
      </c>
      <c r="D326" s="20" t="s">
        <v>69</v>
      </c>
      <c r="E326" s="20">
        <f>(0)*(1 + (0))</f>
        <v>0</v>
      </c>
      <c r="F326" s="20">
        <f>C326*E326</f>
        <v>0</v>
      </c>
    </row>
    <row r="327" spans="1:6" ht="75" x14ac:dyDescent="0.25">
      <c r="A327" s="4"/>
      <c r="B327" s="12" t="s">
        <v>307</v>
      </c>
      <c r="C327" s="18"/>
      <c r="D327" s="18"/>
      <c r="E327" s="18"/>
      <c r="F327" s="18"/>
    </row>
    <row r="328" spans="1:6" x14ac:dyDescent="0.25">
      <c r="A328" s="5"/>
      <c r="B328" s="13" t="s">
        <v>79</v>
      </c>
      <c r="C328" s="19"/>
      <c r="D328" s="19"/>
      <c r="E328" s="19"/>
      <c r="F328" s="19"/>
    </row>
    <row r="329" spans="1:6" x14ac:dyDescent="0.25">
      <c r="A329" s="6" t="s">
        <v>433</v>
      </c>
      <c r="B329" s="14" t="s">
        <v>84</v>
      </c>
      <c r="C329" s="20">
        <f>(653)*(1)*(1)*(1)*(1 + (0))</f>
        <v>653</v>
      </c>
      <c r="D329" s="20" t="s">
        <v>29</v>
      </c>
      <c r="E329" s="20">
        <f>(0)*(1 + (0))</f>
        <v>0</v>
      </c>
      <c r="F329" s="20">
        <f>C329*E329</f>
        <v>0</v>
      </c>
    </row>
    <row r="330" spans="1:6" ht="30" x14ac:dyDescent="0.25">
      <c r="A330" s="6" t="s">
        <v>434</v>
      </c>
      <c r="B330" s="14" t="s">
        <v>310</v>
      </c>
      <c r="C330" s="20">
        <f>(306)*(1)*(1)*(1)*(1 + (0))</f>
        <v>306</v>
      </c>
      <c r="D330" s="20" t="s">
        <v>29</v>
      </c>
      <c r="E330" s="20">
        <f>(0)*(1 + (0))</f>
        <v>0</v>
      </c>
      <c r="F330" s="20">
        <f>C330*E330</f>
        <v>0</v>
      </c>
    </row>
    <row r="331" spans="1:6" ht="30" x14ac:dyDescent="0.25">
      <c r="A331" s="6" t="s">
        <v>435</v>
      </c>
      <c r="B331" s="14" t="s">
        <v>436</v>
      </c>
      <c r="C331" s="20">
        <f>(142)*(1)*(1)*(1)*(1 + (0))</f>
        <v>142</v>
      </c>
      <c r="D331" s="20" t="s">
        <v>29</v>
      </c>
      <c r="E331" s="20">
        <f>(0)*(1 + (0))</f>
        <v>0</v>
      </c>
      <c r="F331" s="20">
        <f>C331*E331</f>
        <v>0</v>
      </c>
    </row>
    <row r="332" spans="1:6" ht="30" x14ac:dyDescent="0.25">
      <c r="A332" s="6" t="s">
        <v>437</v>
      </c>
      <c r="B332" s="14" t="s">
        <v>438</v>
      </c>
      <c r="C332" s="20">
        <f>(29)*(1)*(1)*(1)*(1 + (0))</f>
        <v>29</v>
      </c>
      <c r="D332" s="20" t="s">
        <v>29</v>
      </c>
      <c r="E332" s="20">
        <f>(0)*(1 + (0))</f>
        <v>0</v>
      </c>
      <c r="F332" s="20">
        <f>C332*E332</f>
        <v>0</v>
      </c>
    </row>
    <row r="333" spans="1:6" x14ac:dyDescent="0.25">
      <c r="A333" s="5"/>
      <c r="B333" s="13" t="s">
        <v>316</v>
      </c>
      <c r="C333" s="19"/>
      <c r="D333" s="19"/>
      <c r="E333" s="19"/>
      <c r="F333" s="19"/>
    </row>
    <row r="334" spans="1:6" ht="30" x14ac:dyDescent="0.25">
      <c r="A334" s="6" t="s">
        <v>439</v>
      </c>
      <c r="B334" s="14" t="s">
        <v>440</v>
      </c>
      <c r="C334" s="20">
        <f>(25)*(1)*(1)*(1)*(1 + (0))</f>
        <v>25</v>
      </c>
      <c r="D334" s="20" t="s">
        <v>172</v>
      </c>
      <c r="E334" s="20">
        <f>(0)*(1 + (0))</f>
        <v>0</v>
      </c>
      <c r="F334" s="20">
        <f>C334*E334</f>
        <v>0</v>
      </c>
    </row>
    <row r="335" spans="1:6" ht="63" x14ac:dyDescent="0.25">
      <c r="A335" s="3"/>
      <c r="B335" s="11" t="s">
        <v>89</v>
      </c>
      <c r="C335" s="17"/>
      <c r="D335" s="17"/>
      <c r="E335" s="17"/>
      <c r="F335" s="17"/>
    </row>
    <row r="336" spans="1:6" x14ac:dyDescent="0.25">
      <c r="A336" s="4"/>
      <c r="B336" s="12" t="s">
        <v>90</v>
      </c>
      <c r="C336" s="18"/>
      <c r="D336" s="18"/>
      <c r="E336" s="18"/>
      <c r="F336" s="18"/>
    </row>
    <row r="337" spans="1:6" ht="30" x14ac:dyDescent="0.25">
      <c r="A337" s="5"/>
      <c r="B337" s="13" t="s">
        <v>91</v>
      </c>
      <c r="C337" s="19"/>
      <c r="D337" s="19"/>
      <c r="E337" s="19"/>
      <c r="F337" s="19"/>
    </row>
    <row r="338" spans="1:6" ht="90" x14ac:dyDescent="0.25">
      <c r="A338" s="6" t="s">
        <v>441</v>
      </c>
      <c r="B338" s="14" t="s">
        <v>95</v>
      </c>
      <c r="C338" s="20">
        <f>(62)*(1)*(1)*(1)*(1 + (0))</f>
        <v>62</v>
      </c>
      <c r="D338" s="20" t="s">
        <v>29</v>
      </c>
      <c r="E338" s="20">
        <f>(0)*(1 + (0))</f>
        <v>0</v>
      </c>
      <c r="F338" s="20">
        <f>C338*E338</f>
        <v>0</v>
      </c>
    </row>
    <row r="339" spans="1:6" ht="135" x14ac:dyDescent="0.25">
      <c r="A339" s="6" t="s">
        <v>442</v>
      </c>
      <c r="B339" s="14" t="s">
        <v>97</v>
      </c>
      <c r="C339" s="20">
        <f>(304)*(1)*(1)*(1)*(1 + (0))</f>
        <v>304</v>
      </c>
      <c r="D339" s="20" t="s">
        <v>29</v>
      </c>
      <c r="E339" s="20">
        <f>(0)*(1 + (0))</f>
        <v>0</v>
      </c>
      <c r="F339" s="20">
        <f>C339*E339</f>
        <v>0</v>
      </c>
    </row>
    <row r="340" spans="1:6" ht="45" x14ac:dyDescent="0.25">
      <c r="A340" s="4"/>
      <c r="B340" s="12" t="s">
        <v>98</v>
      </c>
      <c r="C340" s="18"/>
      <c r="D340" s="18"/>
      <c r="E340" s="18"/>
      <c r="F340" s="18"/>
    </row>
    <row r="341" spans="1:6" x14ac:dyDescent="0.25">
      <c r="A341" s="5"/>
      <c r="B341" s="13" t="s">
        <v>99</v>
      </c>
      <c r="C341" s="19"/>
      <c r="D341" s="19"/>
      <c r="E341" s="19"/>
      <c r="F341" s="19"/>
    </row>
    <row r="342" spans="1:6" ht="30" x14ac:dyDescent="0.25">
      <c r="A342" s="6" t="s">
        <v>443</v>
      </c>
      <c r="B342" s="14" t="s">
        <v>101</v>
      </c>
      <c r="C342" s="20">
        <f>(10)*(1)*(1)*(1)*(1 + (0))</f>
        <v>10</v>
      </c>
      <c r="D342" s="20" t="s">
        <v>29</v>
      </c>
      <c r="E342" s="20">
        <f>(0)*(1 + (0))</f>
        <v>0</v>
      </c>
      <c r="F342" s="20">
        <f>C342*E342</f>
        <v>0</v>
      </c>
    </row>
    <row r="343" spans="1:6" ht="45" x14ac:dyDescent="0.25">
      <c r="A343" s="4"/>
      <c r="B343" s="12" t="s">
        <v>321</v>
      </c>
      <c r="C343" s="18"/>
      <c r="D343" s="18"/>
      <c r="E343" s="18"/>
      <c r="F343" s="18"/>
    </row>
    <row r="344" spans="1:6" x14ac:dyDescent="0.25">
      <c r="A344" s="5"/>
      <c r="B344" s="13" t="s">
        <v>322</v>
      </c>
      <c r="C344" s="19"/>
      <c r="D344" s="19"/>
      <c r="E344" s="19"/>
      <c r="F344" s="19"/>
    </row>
    <row r="345" spans="1:6" x14ac:dyDescent="0.25">
      <c r="A345" s="6" t="s">
        <v>444</v>
      </c>
      <c r="B345" s="14" t="s">
        <v>324</v>
      </c>
      <c r="C345" s="20">
        <f>(25)*(1)*(1)*(1)*(1 + (0))</f>
        <v>25</v>
      </c>
      <c r="D345" s="20" t="s">
        <v>172</v>
      </c>
      <c r="E345" s="20">
        <f>(0)*(1 + (0))</f>
        <v>0</v>
      </c>
      <c r="F345" s="20">
        <f>C345*E345</f>
        <v>0</v>
      </c>
    </row>
    <row r="346" spans="1:6" ht="90" x14ac:dyDescent="0.25">
      <c r="A346" s="4"/>
      <c r="B346" s="12" t="s">
        <v>445</v>
      </c>
      <c r="C346" s="18"/>
      <c r="D346" s="18"/>
      <c r="E346" s="18"/>
      <c r="F346" s="18"/>
    </row>
    <row r="347" spans="1:6" ht="30" x14ac:dyDescent="0.25">
      <c r="A347" s="5"/>
      <c r="B347" s="13" t="s">
        <v>326</v>
      </c>
      <c r="C347" s="19"/>
      <c r="D347" s="19"/>
      <c r="E347" s="19"/>
      <c r="F347" s="19"/>
    </row>
    <row r="348" spans="1:6" x14ac:dyDescent="0.25">
      <c r="A348" s="6" t="s">
        <v>446</v>
      </c>
      <c r="B348" s="14" t="s">
        <v>93</v>
      </c>
      <c r="C348" s="20">
        <f>(60)*(1)*(1)*(1)*(1 + (0))</f>
        <v>60</v>
      </c>
      <c r="D348" s="20" t="s">
        <v>172</v>
      </c>
      <c r="E348" s="20">
        <f>(0)*(1 + (0))</f>
        <v>0</v>
      </c>
      <c r="F348" s="20">
        <f>C348*E348</f>
        <v>0</v>
      </c>
    </row>
    <row r="349" spans="1:6" x14ac:dyDescent="0.25">
      <c r="A349" s="4"/>
      <c r="B349" s="12" t="s">
        <v>335</v>
      </c>
      <c r="C349" s="18"/>
      <c r="D349" s="18"/>
      <c r="E349" s="18"/>
      <c r="F349" s="18"/>
    </row>
    <row r="350" spans="1:6" ht="30" x14ac:dyDescent="0.25">
      <c r="A350" s="5"/>
      <c r="B350" s="13" t="s">
        <v>447</v>
      </c>
      <c r="C350" s="19"/>
      <c r="D350" s="19"/>
      <c r="E350" s="19"/>
      <c r="F350" s="19"/>
    </row>
    <row r="351" spans="1:6" x14ac:dyDescent="0.25">
      <c r="A351" s="6" t="s">
        <v>448</v>
      </c>
      <c r="B351" s="14" t="s">
        <v>340</v>
      </c>
      <c r="C351" s="20">
        <f>(2)*(1)*(1)*(1)*(1 + (0))</f>
        <v>2</v>
      </c>
      <c r="D351" s="20" t="s">
        <v>69</v>
      </c>
      <c r="E351" s="20">
        <f>(0)*(1 + (0))</f>
        <v>0</v>
      </c>
      <c r="F351" s="20">
        <f>C351*E351</f>
        <v>0</v>
      </c>
    </row>
    <row r="352" spans="1:6" x14ac:dyDescent="0.25">
      <c r="A352" s="6" t="s">
        <v>449</v>
      </c>
      <c r="B352" s="14" t="s">
        <v>344</v>
      </c>
      <c r="C352" s="20">
        <f>(1)*(1)*(1)*(1)*(1 + (0))</f>
        <v>1</v>
      </c>
      <c r="D352" s="20" t="s">
        <v>69</v>
      </c>
      <c r="E352" s="20">
        <f>(0)*(1 + (0))</f>
        <v>0</v>
      </c>
      <c r="F352" s="20">
        <f>C352*E352</f>
        <v>0</v>
      </c>
    </row>
    <row r="353" spans="1:6" x14ac:dyDescent="0.25">
      <c r="A353" s="6" t="s">
        <v>450</v>
      </c>
      <c r="B353" s="14" t="s">
        <v>451</v>
      </c>
      <c r="C353" s="20">
        <f>(2)*(1)*(1)*(1)*(1 + (0))</f>
        <v>2</v>
      </c>
      <c r="D353" s="20" t="s">
        <v>69</v>
      </c>
      <c r="E353" s="20">
        <f>(0)*(1 + (0))</f>
        <v>0</v>
      </c>
      <c r="F353" s="20">
        <f>C353*E353</f>
        <v>0</v>
      </c>
    </row>
    <row r="354" spans="1:6" x14ac:dyDescent="0.25">
      <c r="A354" s="5"/>
      <c r="B354" s="13" t="s">
        <v>452</v>
      </c>
      <c r="C354" s="19"/>
      <c r="D354" s="19"/>
      <c r="E354" s="19"/>
      <c r="F354" s="19"/>
    </row>
    <row r="355" spans="1:6" x14ac:dyDescent="0.25">
      <c r="A355" s="6" t="s">
        <v>453</v>
      </c>
      <c r="B355" s="14" t="s">
        <v>454</v>
      </c>
      <c r="C355" s="20">
        <f>(1)*(1)*(1)*(1)*(1 + (0))</f>
        <v>1</v>
      </c>
      <c r="D355" s="20" t="s">
        <v>69</v>
      </c>
      <c r="E355" s="20">
        <f>(0)*(1 + (0))</f>
        <v>0</v>
      </c>
      <c r="F355" s="20">
        <f>C355*E355</f>
        <v>0</v>
      </c>
    </row>
    <row r="356" spans="1:6" x14ac:dyDescent="0.25">
      <c r="A356" s="6" t="s">
        <v>455</v>
      </c>
      <c r="B356" s="14" t="s">
        <v>456</v>
      </c>
      <c r="C356" s="20">
        <f>(1)*(1)*(1)*(1)*(1 + (0))</f>
        <v>1</v>
      </c>
      <c r="D356" s="20" t="s">
        <v>69</v>
      </c>
      <c r="E356" s="20">
        <f>(0)*(1 + (0))</f>
        <v>0</v>
      </c>
      <c r="F356" s="20">
        <f>C356*E356</f>
        <v>0</v>
      </c>
    </row>
    <row r="357" spans="1:6" ht="30" x14ac:dyDescent="0.25">
      <c r="A357" s="5"/>
      <c r="B357" s="13" t="s">
        <v>457</v>
      </c>
      <c r="C357" s="19"/>
      <c r="D357" s="19"/>
      <c r="E357" s="19"/>
      <c r="F357" s="19"/>
    </row>
    <row r="358" spans="1:6" x14ac:dyDescent="0.25">
      <c r="A358" s="6" t="s">
        <v>458</v>
      </c>
      <c r="B358" s="14" t="s">
        <v>340</v>
      </c>
      <c r="C358" s="20">
        <f>(4)*(1)*(1)*(1)*(1 + (0))</f>
        <v>4</v>
      </c>
      <c r="D358" s="20" t="s">
        <v>69</v>
      </c>
      <c r="E358" s="20">
        <f>(0)*(1 + (0))</f>
        <v>0</v>
      </c>
      <c r="F358" s="20">
        <f>C358*E358</f>
        <v>0</v>
      </c>
    </row>
    <row r="359" spans="1:6" x14ac:dyDescent="0.25">
      <c r="A359" s="6" t="s">
        <v>459</v>
      </c>
      <c r="B359" s="14" t="s">
        <v>460</v>
      </c>
      <c r="C359" s="20">
        <f>(1)*(1)*(1)*(1)*(1 + (0))</f>
        <v>1</v>
      </c>
      <c r="D359" s="20" t="s">
        <v>69</v>
      </c>
      <c r="E359" s="20">
        <f>(0)*(1 + (0))</f>
        <v>0</v>
      </c>
      <c r="F359" s="20">
        <f>C359*E359</f>
        <v>0</v>
      </c>
    </row>
    <row r="360" spans="1:6" x14ac:dyDescent="0.25">
      <c r="A360" s="5"/>
      <c r="B360" s="13" t="s">
        <v>461</v>
      </c>
      <c r="C360" s="19"/>
      <c r="D360" s="19"/>
      <c r="E360" s="19"/>
      <c r="F360" s="19"/>
    </row>
    <row r="361" spans="1:6" x14ac:dyDescent="0.25">
      <c r="A361" s="6" t="s">
        <v>462</v>
      </c>
      <c r="B361" s="14" t="s">
        <v>454</v>
      </c>
      <c r="C361" s="20">
        <f>(1)*(1)*(1)*(1)*(1 + (0))</f>
        <v>1</v>
      </c>
      <c r="D361" s="20" t="s">
        <v>69</v>
      </c>
      <c r="E361" s="20">
        <f>(0)*(1 + (0))</f>
        <v>0</v>
      </c>
      <c r="F361" s="20">
        <f>C361*E361</f>
        <v>0</v>
      </c>
    </row>
    <row r="362" spans="1:6" ht="37.5" x14ac:dyDescent="0.25">
      <c r="A362" s="2"/>
      <c r="B362" s="10" t="s">
        <v>463</v>
      </c>
      <c r="C362" s="16"/>
      <c r="D362" s="16"/>
      <c r="E362" s="16"/>
      <c r="F362" s="16"/>
    </row>
    <row r="363" spans="1:6" ht="31.5" x14ac:dyDescent="0.25">
      <c r="A363" s="3"/>
      <c r="B363" s="11" t="s">
        <v>407</v>
      </c>
      <c r="C363" s="17"/>
      <c r="D363" s="17"/>
      <c r="E363" s="17"/>
      <c r="F363" s="17"/>
    </row>
    <row r="364" spans="1:6" ht="240" x14ac:dyDescent="0.25">
      <c r="A364" s="4"/>
      <c r="B364" s="12" t="s">
        <v>464</v>
      </c>
      <c r="C364" s="18"/>
      <c r="D364" s="18"/>
      <c r="E364" s="18"/>
      <c r="F364" s="18"/>
    </row>
    <row r="365" spans="1:6" ht="60" x14ac:dyDescent="0.25">
      <c r="A365" s="5"/>
      <c r="B365" s="13" t="s">
        <v>465</v>
      </c>
      <c r="C365" s="19"/>
      <c r="D365" s="19"/>
      <c r="E365" s="19"/>
      <c r="F365" s="19"/>
    </row>
    <row r="366" spans="1:6" ht="45" x14ac:dyDescent="0.25">
      <c r="A366" s="6" t="s">
        <v>466</v>
      </c>
      <c r="B366" s="14" t="s">
        <v>467</v>
      </c>
      <c r="C366" s="20">
        <f>(2)*(1)*(1)*(1)*(1 + (0))</f>
        <v>2</v>
      </c>
      <c r="D366" s="20" t="s">
        <v>69</v>
      </c>
      <c r="E366" s="20">
        <f t="shared" ref="E366:E372" si="4">(0)*(1 + (0))</f>
        <v>0</v>
      </c>
      <c r="F366" s="20">
        <f t="shared" ref="F366:F372" si="5">C366*E366</f>
        <v>0</v>
      </c>
    </row>
    <row r="367" spans="1:6" ht="45" x14ac:dyDescent="0.25">
      <c r="A367" s="6" t="s">
        <v>468</v>
      </c>
      <c r="B367" s="14" t="s">
        <v>469</v>
      </c>
      <c r="C367" s="20">
        <f>(4)*(1)*(1)*(1)*(1 + (0))</f>
        <v>4</v>
      </c>
      <c r="D367" s="20" t="s">
        <v>69</v>
      </c>
      <c r="E367" s="20">
        <f t="shared" si="4"/>
        <v>0</v>
      </c>
      <c r="F367" s="20">
        <f t="shared" si="5"/>
        <v>0</v>
      </c>
    </row>
    <row r="368" spans="1:6" ht="60" x14ac:dyDescent="0.25">
      <c r="A368" s="6" t="s">
        <v>470</v>
      </c>
      <c r="B368" s="14" t="s">
        <v>471</v>
      </c>
      <c r="C368" s="20">
        <f>(5)*(1)*(1)*(1)*(1 + (0))</f>
        <v>5</v>
      </c>
      <c r="D368" s="20" t="s">
        <v>69</v>
      </c>
      <c r="E368" s="20">
        <f t="shared" si="4"/>
        <v>0</v>
      </c>
      <c r="F368" s="20">
        <f t="shared" si="5"/>
        <v>0</v>
      </c>
    </row>
    <row r="369" spans="1:6" ht="60" x14ac:dyDescent="0.25">
      <c r="A369" s="6" t="s">
        <v>472</v>
      </c>
      <c r="B369" s="14" t="s">
        <v>473</v>
      </c>
      <c r="C369" s="20">
        <f>(4)*(1)*(1)*(1)*(1 + (0))</f>
        <v>4</v>
      </c>
      <c r="D369" s="20" t="s">
        <v>69</v>
      </c>
      <c r="E369" s="20">
        <f t="shared" si="4"/>
        <v>0</v>
      </c>
      <c r="F369" s="20">
        <f t="shared" si="5"/>
        <v>0</v>
      </c>
    </row>
    <row r="370" spans="1:6" ht="75" x14ac:dyDescent="0.25">
      <c r="A370" s="6" t="s">
        <v>474</v>
      </c>
      <c r="B370" s="14" t="s">
        <v>475</v>
      </c>
      <c r="C370" s="20">
        <f>(2)*(1)*(1)*(1)*(1 + (0))</f>
        <v>2</v>
      </c>
      <c r="D370" s="20" t="s">
        <v>69</v>
      </c>
      <c r="E370" s="20">
        <f t="shared" si="4"/>
        <v>0</v>
      </c>
      <c r="F370" s="20">
        <f t="shared" si="5"/>
        <v>0</v>
      </c>
    </row>
    <row r="371" spans="1:6" ht="75" x14ac:dyDescent="0.25">
      <c r="A371" s="6" t="s">
        <v>476</v>
      </c>
      <c r="B371" s="14" t="s">
        <v>477</v>
      </c>
      <c r="C371" s="20">
        <f>(1)*(1)*(1)*(1)*(1 + (0))</f>
        <v>1</v>
      </c>
      <c r="D371" s="20" t="s">
        <v>69</v>
      </c>
      <c r="E371" s="20">
        <f t="shared" si="4"/>
        <v>0</v>
      </c>
      <c r="F371" s="20">
        <f t="shared" si="5"/>
        <v>0</v>
      </c>
    </row>
    <row r="372" spans="1:6" ht="60" x14ac:dyDescent="0.25">
      <c r="A372" s="6" t="s">
        <v>478</v>
      </c>
      <c r="B372" s="14" t="s">
        <v>479</v>
      </c>
      <c r="C372" s="20">
        <f>(1)*(1)*(1)*(1)*(1 + (0))</f>
        <v>1</v>
      </c>
      <c r="D372" s="20" t="s">
        <v>69</v>
      </c>
      <c r="E372" s="20">
        <f t="shared" si="4"/>
        <v>0</v>
      </c>
      <c r="F372" s="20">
        <f t="shared" si="5"/>
        <v>0</v>
      </c>
    </row>
    <row r="373" spans="1:6" ht="135" x14ac:dyDescent="0.25">
      <c r="A373" s="4"/>
      <c r="B373" s="12" t="s">
        <v>480</v>
      </c>
      <c r="C373" s="18"/>
      <c r="D373" s="18"/>
      <c r="E373" s="18"/>
      <c r="F373" s="18"/>
    </row>
    <row r="374" spans="1:6" x14ac:dyDescent="0.25">
      <c r="A374" s="5"/>
      <c r="B374" s="13" t="s">
        <v>481</v>
      </c>
      <c r="C374" s="19"/>
      <c r="D374" s="19"/>
      <c r="E374" s="19"/>
      <c r="F374" s="19"/>
    </row>
    <row r="375" spans="1:6" x14ac:dyDescent="0.25">
      <c r="A375" s="6" t="s">
        <v>482</v>
      </c>
      <c r="B375" s="14" t="s">
        <v>483</v>
      </c>
      <c r="C375" s="20">
        <f>(2)*(1)*(1)*(1)*(1 + (0))</f>
        <v>2</v>
      </c>
      <c r="D375" s="20" t="s">
        <v>69</v>
      </c>
      <c r="E375" s="20">
        <f>(0)*(1 + (0))</f>
        <v>0</v>
      </c>
      <c r="F375" s="20">
        <f>C375*E375</f>
        <v>0</v>
      </c>
    </row>
    <row r="376" spans="1:6" ht="150" x14ac:dyDescent="0.25">
      <c r="A376" s="4"/>
      <c r="B376" s="12" t="s">
        <v>484</v>
      </c>
      <c r="C376" s="18"/>
      <c r="D376" s="18"/>
      <c r="E376" s="18"/>
      <c r="F376" s="18"/>
    </row>
    <row r="377" spans="1:6" x14ac:dyDescent="0.25">
      <c r="A377" s="5"/>
      <c r="B377" s="13" t="s">
        <v>485</v>
      </c>
      <c r="C377" s="19"/>
      <c r="D377" s="19"/>
      <c r="E377" s="19"/>
      <c r="F377" s="19"/>
    </row>
    <row r="378" spans="1:6" ht="30" x14ac:dyDescent="0.25">
      <c r="A378" s="6" t="s">
        <v>486</v>
      </c>
      <c r="B378" s="14" t="s">
        <v>487</v>
      </c>
      <c r="C378" s="20">
        <f>(1)*(1)*(1)*(1)*(1 + (0))</f>
        <v>1</v>
      </c>
      <c r="D378" s="20" t="s">
        <v>69</v>
      </c>
      <c r="E378" s="20">
        <f>(0)*(1 + (0))</f>
        <v>0</v>
      </c>
      <c r="F378" s="20">
        <f>C378*E378</f>
        <v>0</v>
      </c>
    </row>
    <row r="379" spans="1:6" ht="60" x14ac:dyDescent="0.25">
      <c r="A379" s="4"/>
      <c r="B379" s="12" t="s">
        <v>488</v>
      </c>
      <c r="C379" s="18"/>
      <c r="D379" s="18"/>
      <c r="E379" s="18"/>
      <c r="F379" s="18"/>
    </row>
    <row r="380" spans="1:6" x14ac:dyDescent="0.25">
      <c r="A380" s="5"/>
      <c r="B380" s="13" t="s">
        <v>489</v>
      </c>
      <c r="C380" s="19"/>
      <c r="D380" s="19"/>
      <c r="E380" s="19"/>
      <c r="F380" s="19"/>
    </row>
    <row r="381" spans="1:6" x14ac:dyDescent="0.25">
      <c r="A381" s="6" t="s">
        <v>490</v>
      </c>
      <c r="B381" s="14" t="s">
        <v>491</v>
      </c>
      <c r="C381" s="20">
        <f>(1)*(1)*(1)*(1)*(1 + (0))</f>
        <v>1</v>
      </c>
      <c r="D381" s="20" t="s">
        <v>69</v>
      </c>
      <c r="E381" s="20">
        <f>(0)*(1 + (0))</f>
        <v>0</v>
      </c>
      <c r="F381" s="20">
        <f>C381*E381</f>
        <v>0</v>
      </c>
    </row>
    <row r="382" spans="1:6" x14ac:dyDescent="0.25">
      <c r="A382" s="6" t="s">
        <v>492</v>
      </c>
      <c r="B382" s="14" t="s">
        <v>493</v>
      </c>
      <c r="C382" s="20">
        <f>(1)*(1)*(1)*(1)*(1 + (0))</f>
        <v>1</v>
      </c>
      <c r="D382" s="20" t="s">
        <v>69</v>
      </c>
      <c r="E382" s="20">
        <f>(0)*(1 + (0))</f>
        <v>0</v>
      </c>
      <c r="F382" s="20">
        <f>C382*E382</f>
        <v>0</v>
      </c>
    </row>
    <row r="383" spans="1:6" x14ac:dyDescent="0.25">
      <c r="A383" s="6" t="s">
        <v>494</v>
      </c>
      <c r="B383" s="14" t="s">
        <v>495</v>
      </c>
      <c r="C383" s="20">
        <f>(2)*(1)*(1)*(1)*(1 + (0))</f>
        <v>2</v>
      </c>
      <c r="D383" s="20" t="s">
        <v>69</v>
      </c>
      <c r="E383" s="20">
        <f>(0)*(1 + (0))</f>
        <v>0</v>
      </c>
      <c r="F383" s="20">
        <f>C383*E383</f>
        <v>0</v>
      </c>
    </row>
    <row r="384" spans="1:6" x14ac:dyDescent="0.25">
      <c r="A384" s="4"/>
      <c r="B384" s="12" t="s">
        <v>496</v>
      </c>
      <c r="C384" s="18"/>
      <c r="D384" s="18"/>
      <c r="E384" s="18"/>
      <c r="F384" s="18"/>
    </row>
    <row r="385" spans="1:6" x14ac:dyDescent="0.25">
      <c r="A385" s="5"/>
      <c r="B385" s="13" t="s">
        <v>497</v>
      </c>
      <c r="C385" s="19"/>
      <c r="D385" s="19"/>
      <c r="E385" s="19"/>
      <c r="F385" s="19"/>
    </row>
    <row r="386" spans="1:6" x14ac:dyDescent="0.25">
      <c r="A386" s="6" t="s">
        <v>498</v>
      </c>
      <c r="B386" s="14" t="s">
        <v>499</v>
      </c>
      <c r="C386" s="20">
        <f>(14)*(1)*(1)*(1)*(1 + (0))</f>
        <v>14</v>
      </c>
      <c r="D386" s="20" t="s">
        <v>172</v>
      </c>
      <c r="E386" s="20">
        <f>(0)*(1 + (0))</f>
        <v>0</v>
      </c>
      <c r="F386" s="20">
        <f>C386*E386</f>
        <v>0</v>
      </c>
    </row>
    <row r="387" spans="1:6" x14ac:dyDescent="0.25">
      <c r="A387" s="6" t="s">
        <v>500</v>
      </c>
      <c r="B387" s="14" t="s">
        <v>501</v>
      </c>
      <c r="C387" s="20">
        <f>(6)*(1)*(1)*(1)*(1 + (0))</f>
        <v>6</v>
      </c>
      <c r="D387" s="20" t="s">
        <v>172</v>
      </c>
      <c r="E387" s="20">
        <f>(0)*(1 + (0))</f>
        <v>0</v>
      </c>
      <c r="F387" s="20">
        <f>C387*E387</f>
        <v>0</v>
      </c>
    </row>
    <row r="388" spans="1:6" ht="31.5" x14ac:dyDescent="0.25">
      <c r="A388" s="3"/>
      <c r="B388" s="11" t="s">
        <v>152</v>
      </c>
      <c r="C388" s="17"/>
      <c r="D388" s="17"/>
      <c r="E388" s="17"/>
      <c r="F388" s="17"/>
    </row>
    <row r="389" spans="1:6" ht="30" x14ac:dyDescent="0.25">
      <c r="A389" s="4"/>
      <c r="B389" s="12" t="s">
        <v>502</v>
      </c>
      <c r="C389" s="18"/>
      <c r="D389" s="18"/>
      <c r="E389" s="18"/>
      <c r="F389" s="18"/>
    </row>
    <row r="390" spans="1:6" x14ac:dyDescent="0.25">
      <c r="A390" s="5"/>
      <c r="B390" s="13" t="s">
        <v>420</v>
      </c>
      <c r="C390" s="19"/>
      <c r="D390" s="19"/>
      <c r="E390" s="19"/>
      <c r="F390" s="19"/>
    </row>
    <row r="391" spans="1:6" x14ac:dyDescent="0.25">
      <c r="A391" s="6" t="s">
        <v>503</v>
      </c>
      <c r="B391" s="14" t="s">
        <v>156</v>
      </c>
      <c r="C391" s="20">
        <f>(3)*(1)*(1)*(1)*(1 + (0))</f>
        <v>3</v>
      </c>
      <c r="D391" s="20" t="s">
        <v>29</v>
      </c>
      <c r="E391" s="20">
        <f>(0)*(1 + (0))</f>
        <v>0</v>
      </c>
      <c r="F391" s="20">
        <f>C391*E391</f>
        <v>0</v>
      </c>
    </row>
    <row r="392" spans="1:6" x14ac:dyDescent="0.25">
      <c r="A392" s="5"/>
      <c r="B392" s="13" t="s">
        <v>504</v>
      </c>
      <c r="C392" s="19"/>
      <c r="D392" s="19"/>
      <c r="E392" s="19"/>
      <c r="F392" s="19"/>
    </row>
    <row r="393" spans="1:6" ht="30" x14ac:dyDescent="0.25">
      <c r="A393" s="6" t="s">
        <v>505</v>
      </c>
      <c r="B393" s="14" t="s">
        <v>506</v>
      </c>
      <c r="C393" s="20">
        <f>(4)*(1)*(1)*(1)*(1 + (0))</f>
        <v>4</v>
      </c>
      <c r="D393" s="20" t="s">
        <v>29</v>
      </c>
      <c r="E393" s="20">
        <f>(0)*(1 + (0))</f>
        <v>0</v>
      </c>
      <c r="F393" s="20">
        <f>C393*E393</f>
        <v>0</v>
      </c>
    </row>
    <row r="394" spans="1:6" ht="45" x14ac:dyDescent="0.25">
      <c r="A394" s="4"/>
      <c r="B394" s="12" t="s">
        <v>419</v>
      </c>
      <c r="C394" s="18"/>
      <c r="D394" s="18"/>
      <c r="E394" s="18"/>
      <c r="F394" s="18"/>
    </row>
    <row r="395" spans="1:6" x14ac:dyDescent="0.25">
      <c r="A395" s="5"/>
      <c r="B395" s="13" t="s">
        <v>420</v>
      </c>
      <c r="C395" s="19"/>
      <c r="D395" s="19"/>
      <c r="E395" s="19"/>
      <c r="F395" s="19"/>
    </row>
    <row r="396" spans="1:6" x14ac:dyDescent="0.25">
      <c r="A396" s="6" t="s">
        <v>507</v>
      </c>
      <c r="B396" s="14" t="s">
        <v>156</v>
      </c>
      <c r="C396" s="20">
        <f>(3)*(1)*(1)*(1)*(1 + (0))</f>
        <v>3</v>
      </c>
      <c r="D396" s="20" t="s">
        <v>29</v>
      </c>
      <c r="E396" s="20">
        <f>(0)*(1 + (0))</f>
        <v>0</v>
      </c>
      <c r="F396" s="20">
        <f>C396*E396</f>
        <v>0</v>
      </c>
    </row>
    <row r="397" spans="1:6" ht="30" x14ac:dyDescent="0.25">
      <c r="A397" s="6" t="s">
        <v>508</v>
      </c>
      <c r="B397" s="14" t="s">
        <v>422</v>
      </c>
      <c r="C397" s="20">
        <f>(14)*(1)*(1)*(1)*(1 + (0))</f>
        <v>14</v>
      </c>
      <c r="D397" s="20" t="s">
        <v>172</v>
      </c>
      <c r="E397" s="20">
        <f>(0)*(1 + (0))</f>
        <v>0</v>
      </c>
      <c r="F397" s="20">
        <f>C397*E397</f>
        <v>0</v>
      </c>
    </row>
    <row r="398" spans="1:6" ht="105" x14ac:dyDescent="0.25">
      <c r="A398" s="4"/>
      <c r="B398" s="12" t="s">
        <v>423</v>
      </c>
      <c r="C398" s="18"/>
      <c r="D398" s="18"/>
      <c r="E398" s="18"/>
      <c r="F398" s="18"/>
    </row>
    <row r="399" spans="1:6" x14ac:dyDescent="0.25">
      <c r="A399" s="5"/>
      <c r="B399" s="13" t="s">
        <v>420</v>
      </c>
      <c r="C399" s="19"/>
      <c r="D399" s="19"/>
      <c r="E399" s="19"/>
      <c r="F399" s="19"/>
    </row>
    <row r="400" spans="1:6" x14ac:dyDescent="0.25">
      <c r="A400" s="6" t="s">
        <v>509</v>
      </c>
      <c r="B400" s="14" t="s">
        <v>156</v>
      </c>
      <c r="C400" s="20">
        <f>(34)*(1)*(1)*(1)*(1 + (0))</f>
        <v>34</v>
      </c>
      <c r="D400" s="20" t="s">
        <v>29</v>
      </c>
      <c r="E400" s="20">
        <f>(0)*(1 + (0))</f>
        <v>0</v>
      </c>
      <c r="F400" s="20">
        <f>C400*E400</f>
        <v>0</v>
      </c>
    </row>
    <row r="401" spans="1:6" ht="30" x14ac:dyDescent="0.25">
      <c r="A401" s="6" t="s">
        <v>510</v>
      </c>
      <c r="B401" s="14" t="s">
        <v>422</v>
      </c>
      <c r="C401" s="20">
        <f>(14)*(1)*(1)*(1)*(1 + (0))</f>
        <v>14</v>
      </c>
      <c r="D401" s="20" t="s">
        <v>172</v>
      </c>
      <c r="E401" s="20">
        <f>(0)*(1 + (0))</f>
        <v>0</v>
      </c>
      <c r="F401" s="20">
        <f>C401*E401</f>
        <v>0</v>
      </c>
    </row>
    <row r="402" spans="1:6" ht="126" x14ac:dyDescent="0.25">
      <c r="A402" s="3"/>
      <c r="B402" s="11" t="s">
        <v>511</v>
      </c>
      <c r="C402" s="17"/>
      <c r="D402" s="17"/>
      <c r="E402" s="17"/>
      <c r="F402" s="17"/>
    </row>
    <row r="403" spans="1:6" ht="15.75" x14ac:dyDescent="0.25">
      <c r="A403" s="3"/>
      <c r="B403" s="11" t="s">
        <v>512</v>
      </c>
      <c r="C403" s="17"/>
      <c r="D403" s="17"/>
      <c r="E403" s="17"/>
      <c r="F403" s="17"/>
    </row>
    <row r="404" spans="1:6" ht="30" x14ac:dyDescent="0.25">
      <c r="A404" s="4"/>
      <c r="B404" s="12" t="s">
        <v>513</v>
      </c>
      <c r="C404" s="18"/>
      <c r="D404" s="18"/>
      <c r="E404" s="18"/>
      <c r="F404" s="18"/>
    </row>
    <row r="405" spans="1:6" x14ac:dyDescent="0.25">
      <c r="A405" s="5"/>
      <c r="B405" s="13" t="s">
        <v>514</v>
      </c>
      <c r="C405" s="19"/>
      <c r="D405" s="19"/>
      <c r="E405" s="19"/>
      <c r="F405" s="19"/>
    </row>
    <row r="406" spans="1:6" ht="45" x14ac:dyDescent="0.25">
      <c r="A406" s="6" t="s">
        <v>515</v>
      </c>
      <c r="B406" s="14" t="s">
        <v>516</v>
      </c>
      <c r="C406" s="20">
        <f>(1)*(1)*(1)*(1)*(1 + (0))</f>
        <v>1</v>
      </c>
      <c r="D406" s="20" t="s">
        <v>35</v>
      </c>
      <c r="E406" s="20">
        <f>(0)*(1 + (0))</f>
        <v>0</v>
      </c>
      <c r="F406" s="20">
        <f>C406*E406</f>
        <v>0</v>
      </c>
    </row>
    <row r="407" spans="1:6" ht="60" x14ac:dyDescent="0.25">
      <c r="A407" s="4"/>
      <c r="B407" s="12" t="s">
        <v>517</v>
      </c>
      <c r="C407" s="18"/>
      <c r="D407" s="18"/>
      <c r="E407" s="18"/>
      <c r="F407" s="18"/>
    </row>
    <row r="408" spans="1:6" x14ac:dyDescent="0.25">
      <c r="A408" s="5"/>
      <c r="B408" s="13" t="s">
        <v>514</v>
      </c>
      <c r="C408" s="19"/>
      <c r="D408" s="19"/>
      <c r="E408" s="19"/>
      <c r="F408" s="19"/>
    </row>
    <row r="409" spans="1:6" ht="45" x14ac:dyDescent="0.25">
      <c r="A409" s="6" t="s">
        <v>518</v>
      </c>
      <c r="B409" s="14" t="s">
        <v>516</v>
      </c>
      <c r="C409" s="20">
        <f>(1)*(1)*(1)*(1)*(1 + (0))</f>
        <v>1</v>
      </c>
      <c r="D409" s="20" t="s">
        <v>35</v>
      </c>
      <c r="E409" s="20">
        <f>(0)*(1 + (0))</f>
        <v>0</v>
      </c>
      <c r="F409" s="20">
        <f>C409*E409</f>
        <v>0</v>
      </c>
    </row>
    <row r="410" spans="1:6" ht="78.75" x14ac:dyDescent="0.25">
      <c r="A410" s="3"/>
      <c r="B410" s="11" t="s">
        <v>519</v>
      </c>
      <c r="C410" s="17"/>
      <c r="D410" s="17"/>
      <c r="E410" s="17"/>
      <c r="F410" s="17"/>
    </row>
    <row r="411" spans="1:6" ht="47.25" x14ac:dyDescent="0.25">
      <c r="A411" s="3"/>
      <c r="B411" s="11" t="s">
        <v>425</v>
      </c>
      <c r="C411" s="17"/>
      <c r="D411" s="17"/>
      <c r="E411" s="17"/>
      <c r="F411" s="17"/>
    </row>
    <row r="412" spans="1:6" x14ac:dyDescent="0.25">
      <c r="A412" s="4"/>
      <c r="B412" s="12" t="s">
        <v>496</v>
      </c>
      <c r="C412" s="18"/>
      <c r="D412" s="18"/>
      <c r="E412" s="18"/>
      <c r="F412" s="18"/>
    </row>
    <row r="413" spans="1:6" ht="30" x14ac:dyDescent="0.25">
      <c r="A413" s="5"/>
      <c r="B413" s="13" t="s">
        <v>520</v>
      </c>
      <c r="C413" s="19"/>
      <c r="D413" s="19"/>
      <c r="E413" s="19"/>
      <c r="F413" s="19"/>
    </row>
    <row r="414" spans="1:6" x14ac:dyDescent="0.25">
      <c r="A414" s="6" t="s">
        <v>521</v>
      </c>
      <c r="B414" s="14" t="s">
        <v>522</v>
      </c>
      <c r="C414" s="20">
        <f>(38)*(1)*(1)*(1)*(1 + (0))</f>
        <v>38</v>
      </c>
      <c r="D414" s="20" t="s">
        <v>172</v>
      </c>
      <c r="E414" s="20">
        <f>(0)*(1 + (0))</f>
        <v>0</v>
      </c>
      <c r="F414" s="20">
        <f>C414*E414</f>
        <v>0</v>
      </c>
    </row>
    <row r="415" spans="1:6" ht="18.75" x14ac:dyDescent="0.25">
      <c r="A415" s="2"/>
      <c r="B415" s="10" t="s">
        <v>523</v>
      </c>
      <c r="C415" s="16"/>
      <c r="D415" s="16"/>
      <c r="E415" s="16"/>
      <c r="F415" s="16"/>
    </row>
    <row r="416" spans="1:6" ht="47.25" x14ac:dyDescent="0.25">
      <c r="A416" s="3"/>
      <c r="B416" s="11" t="s">
        <v>524</v>
      </c>
      <c r="C416" s="17"/>
      <c r="D416" s="17"/>
      <c r="E416" s="17"/>
      <c r="F416" s="17"/>
    </row>
    <row r="417" spans="1:6" ht="225" x14ac:dyDescent="0.25">
      <c r="A417" s="4"/>
      <c r="B417" s="12" t="s">
        <v>525</v>
      </c>
      <c r="C417" s="18"/>
      <c r="D417" s="18"/>
      <c r="E417" s="18"/>
      <c r="F417" s="18"/>
    </row>
    <row r="418" spans="1:6" x14ac:dyDescent="0.25">
      <c r="A418" s="5"/>
      <c r="B418" s="13" t="s">
        <v>526</v>
      </c>
      <c r="C418" s="19"/>
      <c r="D418" s="19"/>
      <c r="E418" s="19"/>
      <c r="F418" s="19"/>
    </row>
    <row r="419" spans="1:6" x14ac:dyDescent="0.25">
      <c r="A419" s="6" t="s">
        <v>527</v>
      </c>
      <c r="B419" s="14" t="s">
        <v>528</v>
      </c>
      <c r="C419" s="20">
        <f>(90)*(1)*(1)*(1)*(1 + (0))</f>
        <v>90</v>
      </c>
      <c r="D419" s="20" t="s">
        <v>172</v>
      </c>
      <c r="E419" s="20">
        <f>(0)*(1 + (0))</f>
        <v>0</v>
      </c>
      <c r="F419" s="20">
        <f>C419*E419</f>
        <v>0</v>
      </c>
    </row>
    <row r="420" spans="1:6" x14ac:dyDescent="0.25">
      <c r="A420" s="6" t="s">
        <v>529</v>
      </c>
      <c r="B420" s="14" t="s">
        <v>530</v>
      </c>
      <c r="C420" s="20">
        <f>(104)*(1)*(1)*(1)*(1 + (0))</f>
        <v>104</v>
      </c>
      <c r="D420" s="20" t="s">
        <v>172</v>
      </c>
      <c r="E420" s="20">
        <f>(0)*(1 + (0))</f>
        <v>0</v>
      </c>
      <c r="F420" s="20">
        <f>C420*E420</f>
        <v>0</v>
      </c>
    </row>
    <row r="421" spans="1:6" x14ac:dyDescent="0.25">
      <c r="A421" s="6" t="s">
        <v>531</v>
      </c>
      <c r="B421" s="14" t="s">
        <v>532</v>
      </c>
      <c r="C421" s="20">
        <f>(106)*(1)*(1)*(1)*(1 + (0))</f>
        <v>106</v>
      </c>
      <c r="D421" s="20" t="s">
        <v>172</v>
      </c>
      <c r="E421" s="20">
        <f>(0)*(1 + (0))</f>
        <v>0</v>
      </c>
      <c r="F421" s="20">
        <f>C421*E421</f>
        <v>0</v>
      </c>
    </row>
    <row r="422" spans="1:6" x14ac:dyDescent="0.25">
      <c r="A422" s="6" t="s">
        <v>533</v>
      </c>
      <c r="B422" s="14" t="s">
        <v>534</v>
      </c>
      <c r="C422" s="20">
        <f>(11)*(1)*(1)*(1)*(1 + (0))</f>
        <v>11</v>
      </c>
      <c r="D422" s="20" t="s">
        <v>172</v>
      </c>
      <c r="E422" s="20">
        <f>(0)*(1 + (0))</f>
        <v>0</v>
      </c>
      <c r="F422" s="20">
        <f>C422*E422</f>
        <v>0</v>
      </c>
    </row>
    <row r="423" spans="1:6" ht="240" x14ac:dyDescent="0.25">
      <c r="A423" s="4"/>
      <c r="B423" s="12" t="s">
        <v>535</v>
      </c>
      <c r="C423" s="18"/>
      <c r="D423" s="18"/>
      <c r="E423" s="18"/>
      <c r="F423" s="18"/>
    </row>
    <row r="424" spans="1:6" x14ac:dyDescent="0.25">
      <c r="A424" s="5"/>
      <c r="B424" s="13" t="s">
        <v>526</v>
      </c>
      <c r="C424" s="19"/>
      <c r="D424" s="19"/>
      <c r="E424" s="19"/>
      <c r="F424" s="19"/>
    </row>
    <row r="425" spans="1:6" x14ac:dyDescent="0.25">
      <c r="A425" s="6" t="s">
        <v>536</v>
      </c>
      <c r="B425" s="14" t="s">
        <v>528</v>
      </c>
      <c r="C425" s="20">
        <f>(76)*(1)*(1)*(1)*(1 + (0))</f>
        <v>76</v>
      </c>
      <c r="D425" s="20" t="s">
        <v>172</v>
      </c>
      <c r="E425" s="20">
        <f>(0)*(1 + (0))</f>
        <v>0</v>
      </c>
      <c r="F425" s="20">
        <f>C425*E425</f>
        <v>0</v>
      </c>
    </row>
    <row r="426" spans="1:6" x14ac:dyDescent="0.25">
      <c r="A426" s="6" t="s">
        <v>537</v>
      </c>
      <c r="B426" s="14" t="s">
        <v>532</v>
      </c>
      <c r="C426" s="20">
        <f>(63)*(1)*(1)*(1)*(1 + (0))</f>
        <v>63</v>
      </c>
      <c r="D426" s="20" t="s">
        <v>172</v>
      </c>
      <c r="E426" s="20">
        <f>(0)*(1 + (0))</f>
        <v>0</v>
      </c>
      <c r="F426" s="20">
        <f>C426*E426</f>
        <v>0</v>
      </c>
    </row>
    <row r="427" spans="1:6" x14ac:dyDescent="0.25">
      <c r="A427" s="6" t="s">
        <v>538</v>
      </c>
      <c r="B427" s="14" t="s">
        <v>534</v>
      </c>
      <c r="C427" s="20">
        <f>(6)*(1)*(1)*(1)*(1 + (0))</f>
        <v>6</v>
      </c>
      <c r="D427" s="20" t="s">
        <v>172</v>
      </c>
      <c r="E427" s="20">
        <f>(0)*(1 + (0))</f>
        <v>0</v>
      </c>
      <c r="F427" s="20">
        <f>C427*E427</f>
        <v>0</v>
      </c>
    </row>
    <row r="428" spans="1:6" ht="30" x14ac:dyDescent="0.25">
      <c r="A428" s="5"/>
      <c r="B428" s="13" t="s">
        <v>539</v>
      </c>
      <c r="C428" s="19"/>
      <c r="D428" s="19"/>
      <c r="E428" s="19"/>
      <c r="F428" s="19"/>
    </row>
    <row r="429" spans="1:6" x14ac:dyDescent="0.25">
      <c r="A429" s="6" t="s">
        <v>540</v>
      </c>
      <c r="B429" s="14" t="s">
        <v>541</v>
      </c>
      <c r="C429" s="20">
        <f>(94)*(1)*(1)*(1)*(1 + (0))</f>
        <v>94</v>
      </c>
      <c r="D429" s="20" t="s">
        <v>172</v>
      </c>
      <c r="E429" s="20">
        <f>(0)*(1 + (0))</f>
        <v>0</v>
      </c>
      <c r="F429" s="20">
        <f>C429*E429</f>
        <v>0</v>
      </c>
    </row>
    <row r="430" spans="1:6" ht="31.5" x14ac:dyDescent="0.25">
      <c r="A430" s="3"/>
      <c r="B430" s="11" t="s">
        <v>542</v>
      </c>
      <c r="C430" s="17"/>
      <c r="D430" s="17"/>
      <c r="E430" s="17"/>
      <c r="F430" s="17"/>
    </row>
    <row r="431" spans="1:6" ht="90" x14ac:dyDescent="0.25">
      <c r="A431" s="4"/>
      <c r="B431" s="12" t="s">
        <v>543</v>
      </c>
      <c r="C431" s="18"/>
      <c r="D431" s="18"/>
      <c r="E431" s="18"/>
      <c r="F431" s="18"/>
    </row>
    <row r="432" spans="1:6" x14ac:dyDescent="0.25">
      <c r="A432" s="5"/>
      <c r="B432" s="13" t="s">
        <v>79</v>
      </c>
      <c r="C432" s="19"/>
      <c r="D432" s="19"/>
      <c r="E432" s="19"/>
      <c r="F432" s="19"/>
    </row>
    <row r="433" spans="1:6" x14ac:dyDescent="0.25">
      <c r="A433" s="6" t="s">
        <v>544</v>
      </c>
      <c r="B433" s="14" t="s">
        <v>353</v>
      </c>
      <c r="C433" s="20">
        <f>(65)*(1)*(1)*(1)*(1 + (0))</f>
        <v>65</v>
      </c>
      <c r="D433" s="20" t="s">
        <v>29</v>
      </c>
      <c r="E433" s="20">
        <f>(0)*(1 + (0))</f>
        <v>0</v>
      </c>
      <c r="F433" s="20">
        <f>C433*E433</f>
        <v>0</v>
      </c>
    </row>
    <row r="434" spans="1:6" ht="47.25" x14ac:dyDescent="0.25">
      <c r="A434" s="3"/>
      <c r="B434" s="11" t="s">
        <v>545</v>
      </c>
      <c r="C434" s="17"/>
      <c r="D434" s="17"/>
      <c r="E434" s="17"/>
      <c r="F434" s="17"/>
    </row>
    <row r="435" spans="1:6" ht="45" x14ac:dyDescent="0.25">
      <c r="A435" s="4"/>
      <c r="B435" s="12" t="s">
        <v>546</v>
      </c>
      <c r="C435" s="18"/>
      <c r="D435" s="18"/>
      <c r="E435" s="18"/>
      <c r="F435" s="18"/>
    </row>
    <row r="436" spans="1:6" x14ac:dyDescent="0.25">
      <c r="A436" s="5"/>
      <c r="B436" s="13" t="s">
        <v>79</v>
      </c>
      <c r="C436" s="19"/>
      <c r="D436" s="19"/>
      <c r="E436" s="19"/>
      <c r="F436" s="19"/>
    </row>
    <row r="437" spans="1:6" x14ac:dyDescent="0.25">
      <c r="A437" s="6" t="s">
        <v>547</v>
      </c>
      <c r="B437" s="14" t="s">
        <v>353</v>
      </c>
      <c r="C437" s="20">
        <f>(667)*(1)*(1)*(1)*(1 + (0))</f>
        <v>667</v>
      </c>
      <c r="D437" s="20" t="s">
        <v>29</v>
      </c>
      <c r="E437" s="20">
        <f>(0)*(1 + (0))</f>
        <v>0</v>
      </c>
      <c r="F437" s="20">
        <f>C437*E437</f>
        <v>0</v>
      </c>
    </row>
    <row r="438" spans="1:6" x14ac:dyDescent="0.25">
      <c r="A438" s="6" t="s">
        <v>548</v>
      </c>
      <c r="B438" s="14" t="s">
        <v>541</v>
      </c>
      <c r="C438" s="20">
        <f>(94)*(1)*(1)*(1)*(1 + (0))</f>
        <v>94</v>
      </c>
      <c r="D438" s="20" t="s">
        <v>172</v>
      </c>
      <c r="E438" s="20">
        <f>(0)*(1 + (0))</f>
        <v>0</v>
      </c>
      <c r="F438" s="20">
        <f>C438*E438</f>
        <v>0</v>
      </c>
    </row>
    <row r="439" spans="1:6" ht="45" x14ac:dyDescent="0.25">
      <c r="A439" s="4"/>
      <c r="B439" s="12" t="s">
        <v>549</v>
      </c>
      <c r="C439" s="18"/>
      <c r="D439" s="18"/>
      <c r="E439" s="18"/>
      <c r="F439" s="18"/>
    </row>
    <row r="440" spans="1:6" x14ac:dyDescent="0.25">
      <c r="A440" s="5"/>
      <c r="B440" s="13" t="s">
        <v>550</v>
      </c>
      <c r="C440" s="19"/>
      <c r="D440" s="19"/>
      <c r="E440" s="19"/>
      <c r="F440" s="19"/>
    </row>
    <row r="441" spans="1:6" x14ac:dyDescent="0.25">
      <c r="A441" s="6" t="s">
        <v>551</v>
      </c>
      <c r="B441" s="14" t="s">
        <v>552</v>
      </c>
      <c r="C441" s="20">
        <f>(106)*(1)*(1)*(1)*(1 + (0))</f>
        <v>106</v>
      </c>
      <c r="D441" s="20" t="s">
        <v>172</v>
      </c>
      <c r="E441" s="20">
        <f>(0)*(1 + (0))</f>
        <v>0</v>
      </c>
      <c r="F441" s="20">
        <f>C441*E441</f>
        <v>0</v>
      </c>
    </row>
    <row r="442" spans="1:6" ht="47.25" x14ac:dyDescent="0.25">
      <c r="A442" s="3"/>
      <c r="B442" s="11" t="s">
        <v>553</v>
      </c>
      <c r="C442" s="17"/>
      <c r="D442" s="17"/>
      <c r="E442" s="17"/>
      <c r="F442" s="17"/>
    </row>
    <row r="443" spans="1:6" ht="90" x14ac:dyDescent="0.25">
      <c r="A443" s="4"/>
      <c r="B443" s="12" t="s">
        <v>554</v>
      </c>
      <c r="C443" s="18"/>
      <c r="D443" s="18"/>
      <c r="E443" s="18"/>
      <c r="F443" s="18"/>
    </row>
    <row r="444" spans="1:6" x14ac:dyDescent="0.25">
      <c r="A444" s="5"/>
      <c r="B444" s="13" t="s">
        <v>79</v>
      </c>
      <c r="C444" s="19"/>
      <c r="D444" s="19"/>
      <c r="E444" s="19"/>
      <c r="F444" s="19"/>
    </row>
    <row r="445" spans="1:6" ht="30" x14ac:dyDescent="0.25">
      <c r="A445" s="6" t="s">
        <v>555</v>
      </c>
      <c r="B445" s="14" t="s">
        <v>556</v>
      </c>
      <c r="C445" s="20">
        <f>(10)*(1)*(1)*(1)*(1 + (0))</f>
        <v>10</v>
      </c>
      <c r="D445" s="20" t="s">
        <v>29</v>
      </c>
      <c r="E445" s="20">
        <f>(0)*(1 + (0))</f>
        <v>0</v>
      </c>
      <c r="F445" s="20">
        <f>C445*E445</f>
        <v>0</v>
      </c>
    </row>
    <row r="446" spans="1:6" ht="30" x14ac:dyDescent="0.25">
      <c r="A446" s="6" t="s">
        <v>557</v>
      </c>
      <c r="B446" s="14" t="s">
        <v>558</v>
      </c>
      <c r="C446" s="20">
        <f>(30)*(1)*(1)*(1)*(1 + (0))</f>
        <v>30</v>
      </c>
      <c r="D446" s="20" t="s">
        <v>29</v>
      </c>
      <c r="E446" s="20">
        <f>(0)*(1 + (0))</f>
        <v>0</v>
      </c>
      <c r="F446" s="20">
        <f>C446*E446</f>
        <v>0</v>
      </c>
    </row>
    <row r="447" spans="1:6" ht="30" x14ac:dyDescent="0.25">
      <c r="A447" s="6" t="s">
        <v>559</v>
      </c>
      <c r="B447" s="14" t="s">
        <v>560</v>
      </c>
      <c r="C447" s="20">
        <f>(20)*(1)*(1)*(1)*(1 + (0))</f>
        <v>20</v>
      </c>
      <c r="D447" s="20" t="s">
        <v>172</v>
      </c>
      <c r="E447" s="20">
        <f>(0)*(1 + (0))</f>
        <v>0</v>
      </c>
      <c r="F447" s="20">
        <f>C447*E447</f>
        <v>0</v>
      </c>
    </row>
    <row r="448" spans="1:6" ht="30" x14ac:dyDescent="0.25">
      <c r="A448" s="4"/>
      <c r="B448" s="12" t="s">
        <v>561</v>
      </c>
      <c r="C448" s="18"/>
      <c r="D448" s="18"/>
      <c r="E448" s="18"/>
      <c r="F448" s="18"/>
    </row>
    <row r="449" spans="1:6" x14ac:dyDescent="0.25">
      <c r="A449" s="5"/>
      <c r="B449" s="13" t="s">
        <v>562</v>
      </c>
      <c r="C449" s="19"/>
      <c r="D449" s="19"/>
      <c r="E449" s="19"/>
      <c r="F449" s="19"/>
    </row>
    <row r="450" spans="1:6" ht="30" x14ac:dyDescent="0.25">
      <c r="A450" s="6" t="s">
        <v>563</v>
      </c>
      <c r="B450" s="14" t="s">
        <v>564</v>
      </c>
      <c r="C450" s="20">
        <f>(25)*(1)*(1)*(1)*(1 + (0))</f>
        <v>25</v>
      </c>
      <c r="D450" s="20" t="s">
        <v>172</v>
      </c>
      <c r="E450" s="20">
        <f>(0)*(1 + (0))</f>
        <v>0</v>
      </c>
      <c r="F450" s="20">
        <f>C450*E450</f>
        <v>0</v>
      </c>
    </row>
    <row r="451" spans="1:6" ht="31.5" x14ac:dyDescent="0.25">
      <c r="A451" s="3"/>
      <c r="B451" s="11" t="s">
        <v>152</v>
      </c>
      <c r="C451" s="17"/>
      <c r="D451" s="17"/>
      <c r="E451" s="17"/>
      <c r="F451" s="17"/>
    </row>
    <row r="452" spans="1:6" ht="105" x14ac:dyDescent="0.25">
      <c r="A452" s="4"/>
      <c r="B452" s="12" t="s">
        <v>565</v>
      </c>
      <c r="C452" s="18"/>
      <c r="D452" s="18"/>
      <c r="E452" s="18"/>
      <c r="F452" s="18"/>
    </row>
    <row r="453" spans="1:6" x14ac:dyDescent="0.25">
      <c r="A453" s="5"/>
      <c r="B453" s="13" t="s">
        <v>420</v>
      </c>
      <c r="C453" s="19"/>
      <c r="D453" s="19"/>
      <c r="E453" s="19"/>
      <c r="F453" s="19"/>
    </row>
    <row r="454" spans="1:6" x14ac:dyDescent="0.25">
      <c r="A454" s="6" t="s">
        <v>566</v>
      </c>
      <c r="B454" s="14" t="s">
        <v>156</v>
      </c>
      <c r="C454" s="20">
        <f>(596)*(1)*(1)*(1)*(1 + (0))</f>
        <v>596</v>
      </c>
      <c r="D454" s="20" t="s">
        <v>29</v>
      </c>
      <c r="E454" s="20">
        <f>(0)*(1 + (0))</f>
        <v>0</v>
      </c>
      <c r="F454" s="20">
        <f>C454*E454</f>
        <v>0</v>
      </c>
    </row>
    <row r="455" spans="1:6" ht="105" x14ac:dyDescent="0.25">
      <c r="A455" s="4"/>
      <c r="B455" s="12" t="s">
        <v>567</v>
      </c>
      <c r="C455" s="18"/>
      <c r="D455" s="18"/>
      <c r="E455" s="18"/>
      <c r="F455" s="18"/>
    </row>
    <row r="456" spans="1:6" x14ac:dyDescent="0.25">
      <c r="A456" s="5"/>
      <c r="B456" s="13" t="s">
        <v>420</v>
      </c>
      <c r="C456" s="19"/>
      <c r="D456" s="19"/>
      <c r="E456" s="19"/>
      <c r="F456" s="19"/>
    </row>
    <row r="457" spans="1:6" x14ac:dyDescent="0.25">
      <c r="A457" s="6" t="s">
        <v>568</v>
      </c>
      <c r="B457" s="14" t="s">
        <v>156</v>
      </c>
      <c r="C457" s="20">
        <f>(685)*(1)*(1)*(1)*(1 + (0))</f>
        <v>685</v>
      </c>
      <c r="D457" s="20" t="s">
        <v>29</v>
      </c>
      <c r="E457" s="20">
        <f>(0)*(1 + (0))</f>
        <v>0</v>
      </c>
      <c r="F457" s="20">
        <f>C457*E457</f>
        <v>0</v>
      </c>
    </row>
    <row r="458" spans="1:6" ht="18.75" x14ac:dyDescent="0.25">
      <c r="A458" s="2"/>
      <c r="B458" s="10" t="s">
        <v>569</v>
      </c>
      <c r="C458" s="16"/>
      <c r="D458" s="16"/>
      <c r="E458" s="16"/>
      <c r="F458" s="16"/>
    </row>
    <row r="459" spans="1:6" ht="47.25" x14ac:dyDescent="0.25">
      <c r="A459" s="3"/>
      <c r="B459" s="11" t="s">
        <v>570</v>
      </c>
      <c r="C459" s="17"/>
      <c r="D459" s="17"/>
      <c r="E459" s="17"/>
      <c r="F459" s="17"/>
    </row>
    <row r="460" spans="1:6" ht="30" x14ac:dyDescent="0.25">
      <c r="A460" s="4"/>
      <c r="B460" s="12" t="s">
        <v>571</v>
      </c>
      <c r="C460" s="18"/>
      <c r="D460" s="18"/>
      <c r="E460" s="18"/>
      <c r="F460" s="18"/>
    </row>
    <row r="461" spans="1:6" x14ac:dyDescent="0.25">
      <c r="A461" s="5"/>
      <c r="B461" s="13" t="s">
        <v>111</v>
      </c>
      <c r="C461" s="19"/>
      <c r="D461" s="19"/>
      <c r="E461" s="19"/>
      <c r="F461" s="19"/>
    </row>
    <row r="462" spans="1:6" x14ac:dyDescent="0.25">
      <c r="A462" s="6" t="s">
        <v>572</v>
      </c>
      <c r="B462" s="14" t="s">
        <v>573</v>
      </c>
      <c r="C462" s="20">
        <f>(644)*(1)*(1)*(1)*(1 + (0))</f>
        <v>644</v>
      </c>
      <c r="D462" s="20" t="s">
        <v>29</v>
      </c>
      <c r="E462" s="20">
        <f>(0)*(1 + (0))</f>
        <v>0</v>
      </c>
      <c r="F462" s="20">
        <f>C462*E462</f>
        <v>0</v>
      </c>
    </row>
    <row r="463" spans="1:6" x14ac:dyDescent="0.25">
      <c r="A463" s="6" t="s">
        <v>574</v>
      </c>
      <c r="B463" s="14" t="s">
        <v>575</v>
      </c>
      <c r="C463" s="20">
        <f>(715)*(1)*(1)*(1)*(1 + (0))</f>
        <v>715</v>
      </c>
      <c r="D463" s="20" t="s">
        <v>29</v>
      </c>
      <c r="E463" s="20">
        <f>(0)*(1 + (0))</f>
        <v>0</v>
      </c>
      <c r="F463" s="20">
        <f>C463*E463</f>
        <v>0</v>
      </c>
    </row>
    <row r="464" spans="1:6" ht="47.25" x14ac:dyDescent="0.25">
      <c r="A464" s="3"/>
      <c r="B464" s="11" t="s">
        <v>576</v>
      </c>
      <c r="C464" s="17"/>
      <c r="D464" s="17"/>
      <c r="E464" s="17"/>
      <c r="F464" s="17"/>
    </row>
    <row r="465" spans="1:6" ht="60" x14ac:dyDescent="0.25">
      <c r="A465" s="4"/>
      <c r="B465" s="12" t="s">
        <v>577</v>
      </c>
      <c r="C465" s="18"/>
      <c r="D465" s="18"/>
      <c r="E465" s="18"/>
      <c r="F465" s="18"/>
    </row>
    <row r="466" spans="1:6" x14ac:dyDescent="0.25">
      <c r="A466" s="5"/>
      <c r="B466" s="13" t="s">
        <v>578</v>
      </c>
      <c r="C466" s="19"/>
      <c r="D466" s="19"/>
      <c r="E466" s="19"/>
      <c r="F466" s="19"/>
    </row>
    <row r="467" spans="1:6" ht="60" x14ac:dyDescent="0.25">
      <c r="A467" s="6" t="s">
        <v>579</v>
      </c>
      <c r="B467" s="14" t="s">
        <v>580</v>
      </c>
      <c r="C467" s="20">
        <f>(644)*(1)*(1)*(1)*(1 + (0))</f>
        <v>644</v>
      </c>
      <c r="D467" s="20" t="s">
        <v>29</v>
      </c>
      <c r="E467" s="20">
        <f>(0)*(1 + (0))</f>
        <v>0</v>
      </c>
      <c r="F467" s="20">
        <f>C467*E467</f>
        <v>0</v>
      </c>
    </row>
    <row r="468" spans="1:6" ht="60" x14ac:dyDescent="0.25">
      <c r="A468" s="4"/>
      <c r="B468" s="12" t="s">
        <v>581</v>
      </c>
      <c r="C468" s="18"/>
      <c r="D468" s="18"/>
      <c r="E468" s="18"/>
      <c r="F468" s="18"/>
    </row>
    <row r="469" spans="1:6" x14ac:dyDescent="0.25">
      <c r="A469" s="5"/>
      <c r="B469" s="13" t="s">
        <v>578</v>
      </c>
      <c r="C469" s="19"/>
      <c r="D469" s="19"/>
      <c r="E469" s="19"/>
      <c r="F469" s="19"/>
    </row>
    <row r="470" spans="1:6" x14ac:dyDescent="0.25">
      <c r="A470" s="6" t="s">
        <v>582</v>
      </c>
      <c r="B470" s="14" t="s">
        <v>583</v>
      </c>
      <c r="C470" s="20">
        <f>(609)*(1)*(1)*(1)*(1 + (0))</f>
        <v>609</v>
      </c>
      <c r="D470" s="20" t="s">
        <v>29</v>
      </c>
      <c r="E470" s="20">
        <f>(0)*(1 + (0))</f>
        <v>0</v>
      </c>
      <c r="F470" s="20">
        <f>C470*E470</f>
        <v>0</v>
      </c>
    </row>
    <row r="471" spans="1:6" x14ac:dyDescent="0.25">
      <c r="A471" s="5"/>
      <c r="B471" s="13" t="s">
        <v>584</v>
      </c>
      <c r="C471" s="19"/>
      <c r="D471" s="19"/>
      <c r="E471" s="19"/>
      <c r="F471" s="19"/>
    </row>
    <row r="472" spans="1:6" x14ac:dyDescent="0.25">
      <c r="A472" s="6" t="s">
        <v>585</v>
      </c>
      <c r="B472" s="14" t="s">
        <v>586</v>
      </c>
      <c r="C472" s="20">
        <f>(460)*(1)*(1)*(1)*(1 + (0))</f>
        <v>460</v>
      </c>
      <c r="D472" s="20" t="s">
        <v>172</v>
      </c>
      <c r="E472" s="20">
        <f>(0)*(1 + (0))</f>
        <v>0</v>
      </c>
      <c r="F472" s="20">
        <f>C472*E472</f>
        <v>0</v>
      </c>
    </row>
    <row r="473" spans="1:6" ht="47.25" x14ac:dyDescent="0.25">
      <c r="A473" s="3"/>
      <c r="B473" s="11" t="s">
        <v>587</v>
      </c>
      <c r="C473" s="17"/>
      <c r="D473" s="17"/>
      <c r="E473" s="17"/>
      <c r="F473" s="17"/>
    </row>
    <row r="474" spans="1:6" ht="30" x14ac:dyDescent="0.25">
      <c r="A474" s="4"/>
      <c r="B474" s="12" t="s">
        <v>588</v>
      </c>
      <c r="C474" s="18"/>
      <c r="D474" s="18"/>
      <c r="E474" s="18"/>
      <c r="F474" s="18"/>
    </row>
    <row r="475" spans="1:6" x14ac:dyDescent="0.25">
      <c r="A475" s="5"/>
      <c r="B475" s="13" t="s">
        <v>578</v>
      </c>
      <c r="C475" s="19"/>
      <c r="D475" s="19"/>
      <c r="E475" s="19"/>
      <c r="F475" s="19"/>
    </row>
    <row r="476" spans="1:6" ht="60" x14ac:dyDescent="0.25">
      <c r="A476" s="6" t="s">
        <v>589</v>
      </c>
      <c r="B476" s="14" t="s">
        <v>590</v>
      </c>
      <c r="C476" s="20">
        <f>(644)*(1)*(1)*(1)*(1 + (0))</f>
        <v>644</v>
      </c>
      <c r="D476" s="20" t="s">
        <v>29</v>
      </c>
      <c r="E476" s="20">
        <f>(0)*(1 + (0))</f>
        <v>0</v>
      </c>
      <c r="F476" s="20">
        <f>C476*E476</f>
        <v>0</v>
      </c>
    </row>
    <row r="477" spans="1:6" ht="47.25" x14ac:dyDescent="0.25">
      <c r="A477" s="3"/>
      <c r="B477" s="11" t="s">
        <v>591</v>
      </c>
      <c r="C477" s="17"/>
      <c r="D477" s="17"/>
      <c r="E477" s="17"/>
      <c r="F477" s="17"/>
    </row>
    <row r="478" spans="1:6" ht="105" x14ac:dyDescent="0.25">
      <c r="A478" s="4"/>
      <c r="B478" s="12" t="s">
        <v>592</v>
      </c>
      <c r="C478" s="18"/>
      <c r="D478" s="18"/>
      <c r="E478" s="18"/>
      <c r="F478" s="18"/>
    </row>
    <row r="479" spans="1:6" x14ac:dyDescent="0.25">
      <c r="A479" s="5"/>
      <c r="B479" s="13" t="s">
        <v>578</v>
      </c>
      <c r="C479" s="19"/>
      <c r="D479" s="19"/>
      <c r="E479" s="19"/>
      <c r="F479" s="19"/>
    </row>
    <row r="480" spans="1:6" ht="30" x14ac:dyDescent="0.25">
      <c r="A480" s="6" t="s">
        <v>593</v>
      </c>
      <c r="B480" s="14" t="s">
        <v>594</v>
      </c>
      <c r="C480" s="20">
        <f>(188)*(1)*(1)*(1)*(1 + (0))</f>
        <v>188</v>
      </c>
      <c r="D480" s="20" t="s">
        <v>29</v>
      </c>
      <c r="E480" s="20">
        <f>(0)*(1 + (0))</f>
        <v>0</v>
      </c>
      <c r="F480" s="20">
        <f>C480*E480</f>
        <v>0</v>
      </c>
    </row>
    <row r="481" spans="1:6" x14ac:dyDescent="0.25">
      <c r="A481" s="5"/>
      <c r="B481" s="13" t="s">
        <v>595</v>
      </c>
      <c r="C481" s="19"/>
      <c r="D481" s="19"/>
      <c r="E481" s="19"/>
      <c r="F481" s="19"/>
    </row>
    <row r="482" spans="1:6" ht="30" x14ac:dyDescent="0.25">
      <c r="A482" s="6" t="s">
        <v>596</v>
      </c>
      <c r="B482" s="14" t="s">
        <v>597</v>
      </c>
      <c r="C482" s="20">
        <f>(130)*(1)*(1)*(1)*(1 + (0))</f>
        <v>130</v>
      </c>
      <c r="D482" s="20" t="s">
        <v>172</v>
      </c>
      <c r="E482" s="20">
        <f>(0)*(1 + (0))</f>
        <v>0</v>
      </c>
      <c r="F482" s="20">
        <f>C482*E482</f>
        <v>0</v>
      </c>
    </row>
    <row r="483" spans="1:6" ht="105" x14ac:dyDescent="0.25">
      <c r="A483" s="4"/>
      <c r="B483" s="12" t="s">
        <v>598</v>
      </c>
      <c r="C483" s="18"/>
      <c r="D483" s="18"/>
      <c r="E483" s="18"/>
      <c r="F483" s="18"/>
    </row>
    <row r="484" spans="1:6" x14ac:dyDescent="0.25">
      <c r="A484" s="5"/>
      <c r="B484" s="13" t="s">
        <v>578</v>
      </c>
      <c r="C484" s="19"/>
      <c r="D484" s="19"/>
      <c r="E484" s="19"/>
      <c r="F484" s="19"/>
    </row>
    <row r="485" spans="1:6" ht="30" x14ac:dyDescent="0.25">
      <c r="A485" s="6" t="s">
        <v>599</v>
      </c>
      <c r="B485" s="14" t="s">
        <v>594</v>
      </c>
      <c r="C485" s="20">
        <f>(49)*(1)*(1)*(1)*(1 + (0))</f>
        <v>49</v>
      </c>
      <c r="D485" s="20" t="s">
        <v>29</v>
      </c>
      <c r="E485" s="20">
        <f>(0)*(1 + (0))</f>
        <v>0</v>
      </c>
      <c r="F485" s="20">
        <f>C485*E485</f>
        <v>0</v>
      </c>
    </row>
    <row r="486" spans="1:6" ht="105" x14ac:dyDescent="0.25">
      <c r="A486" s="4"/>
      <c r="B486" s="12" t="s">
        <v>600</v>
      </c>
      <c r="C486" s="18"/>
      <c r="D486" s="18"/>
      <c r="E486" s="18"/>
      <c r="F486" s="18"/>
    </row>
    <row r="487" spans="1:6" x14ac:dyDescent="0.25">
      <c r="A487" s="5"/>
      <c r="B487" s="13" t="s">
        <v>578</v>
      </c>
      <c r="C487" s="19"/>
      <c r="D487" s="19"/>
      <c r="E487" s="19"/>
      <c r="F487" s="19"/>
    </row>
    <row r="488" spans="1:6" ht="30" x14ac:dyDescent="0.25">
      <c r="A488" s="6" t="s">
        <v>601</v>
      </c>
      <c r="B488" s="14" t="s">
        <v>594</v>
      </c>
      <c r="C488" s="20">
        <f>(203)*(1)*(1)*(1)*(1 + (0))</f>
        <v>203</v>
      </c>
      <c r="D488" s="20" t="s">
        <v>29</v>
      </c>
      <c r="E488" s="20">
        <f>(0)*(1 + (0))</f>
        <v>0</v>
      </c>
      <c r="F488" s="20">
        <f>C488*E488</f>
        <v>0</v>
      </c>
    </row>
    <row r="489" spans="1:6" ht="120" x14ac:dyDescent="0.25">
      <c r="A489" s="4"/>
      <c r="B489" s="12" t="s">
        <v>602</v>
      </c>
      <c r="C489" s="18"/>
      <c r="D489" s="18"/>
      <c r="E489" s="18"/>
      <c r="F489" s="18"/>
    </row>
    <row r="490" spans="1:6" x14ac:dyDescent="0.25">
      <c r="A490" s="5"/>
      <c r="B490" s="13" t="s">
        <v>578</v>
      </c>
      <c r="C490" s="19"/>
      <c r="D490" s="19"/>
      <c r="E490" s="19"/>
      <c r="F490" s="19"/>
    </row>
    <row r="491" spans="1:6" ht="30" x14ac:dyDescent="0.25">
      <c r="A491" s="6" t="s">
        <v>603</v>
      </c>
      <c r="B491" s="14" t="s">
        <v>594</v>
      </c>
      <c r="C491" s="20">
        <f>(53)*(1)*(1)*(1)*(1 + (0))</f>
        <v>53</v>
      </c>
      <c r="D491" s="20" t="s">
        <v>29</v>
      </c>
      <c r="E491" s="20">
        <f>(0)*(1 + (0))</f>
        <v>0</v>
      </c>
      <c r="F491" s="20">
        <f>C491*E491</f>
        <v>0</v>
      </c>
    </row>
    <row r="492" spans="1:6" ht="60" x14ac:dyDescent="0.25">
      <c r="A492" s="4"/>
      <c r="B492" s="12" t="s">
        <v>604</v>
      </c>
      <c r="C492" s="18"/>
      <c r="D492" s="18"/>
      <c r="E492" s="18"/>
      <c r="F492" s="18"/>
    </row>
    <row r="493" spans="1:6" x14ac:dyDescent="0.25">
      <c r="A493" s="5"/>
      <c r="B493" s="13" t="s">
        <v>578</v>
      </c>
      <c r="C493" s="19"/>
      <c r="D493" s="19"/>
      <c r="E493" s="19"/>
      <c r="F493" s="19"/>
    </row>
    <row r="494" spans="1:6" ht="30" x14ac:dyDescent="0.25">
      <c r="A494" s="6" t="s">
        <v>605</v>
      </c>
      <c r="B494" s="14" t="s">
        <v>594</v>
      </c>
      <c r="C494" s="20">
        <f>(80)*(1)*(1)*(1)*(1 + (0))</f>
        <v>80</v>
      </c>
      <c r="D494" s="20" t="s">
        <v>29</v>
      </c>
      <c r="E494" s="20">
        <f>(0)*(1 + (0))</f>
        <v>0</v>
      </c>
      <c r="F494" s="20">
        <f>C494*E494</f>
        <v>0</v>
      </c>
    </row>
    <row r="495" spans="1:6" ht="60" x14ac:dyDescent="0.25">
      <c r="A495" s="4"/>
      <c r="B495" s="12" t="s">
        <v>606</v>
      </c>
      <c r="C495" s="18"/>
      <c r="D495" s="18"/>
      <c r="E495" s="18"/>
      <c r="F495" s="18"/>
    </row>
    <row r="496" spans="1:6" x14ac:dyDescent="0.25">
      <c r="A496" s="5"/>
      <c r="B496" s="13" t="s">
        <v>578</v>
      </c>
      <c r="C496" s="19"/>
      <c r="D496" s="19"/>
      <c r="E496" s="19"/>
      <c r="F496" s="19"/>
    </row>
    <row r="497" spans="1:6" ht="30" x14ac:dyDescent="0.25">
      <c r="A497" s="6" t="s">
        <v>607</v>
      </c>
      <c r="B497" s="14" t="s">
        <v>594</v>
      </c>
      <c r="C497" s="20">
        <f>(6)*(1)*(1)*(1)*(1 + (0))</f>
        <v>6</v>
      </c>
      <c r="D497" s="20" t="s">
        <v>29</v>
      </c>
      <c r="E497" s="20">
        <f>(0)*(1 + (0))</f>
        <v>0</v>
      </c>
      <c r="F497" s="20">
        <f>C497*E497</f>
        <v>0</v>
      </c>
    </row>
    <row r="498" spans="1:6" x14ac:dyDescent="0.25">
      <c r="A498" s="4"/>
      <c r="B498" s="12" t="s">
        <v>608</v>
      </c>
      <c r="C498" s="18"/>
      <c r="D498" s="18"/>
      <c r="E498" s="18"/>
      <c r="F498" s="18"/>
    </row>
    <row r="499" spans="1:6" x14ac:dyDescent="0.25">
      <c r="A499" s="5"/>
      <c r="B499" s="13" t="s">
        <v>609</v>
      </c>
      <c r="C499" s="19"/>
      <c r="D499" s="19"/>
      <c r="E499" s="19"/>
      <c r="F499" s="19"/>
    </row>
    <row r="500" spans="1:6" ht="30" x14ac:dyDescent="0.25">
      <c r="A500" s="6" t="s">
        <v>610</v>
      </c>
      <c r="B500" s="14" t="s">
        <v>611</v>
      </c>
      <c r="C500" s="20">
        <f>(9)*(1)*(1)*(1)*(1 + (0))</f>
        <v>9</v>
      </c>
      <c r="D500" s="20" t="s">
        <v>172</v>
      </c>
      <c r="E500" s="20">
        <f>(0)*(1 + (0))</f>
        <v>0</v>
      </c>
      <c r="F500" s="20">
        <f>C500*E500</f>
        <v>0</v>
      </c>
    </row>
    <row r="501" spans="1:6" ht="31.5" x14ac:dyDescent="0.25">
      <c r="A501" s="3"/>
      <c r="B501" s="11" t="s">
        <v>152</v>
      </c>
      <c r="C501" s="17"/>
      <c r="D501" s="17"/>
      <c r="E501" s="17"/>
      <c r="F501" s="17"/>
    </row>
    <row r="502" spans="1:6" ht="90" x14ac:dyDescent="0.25">
      <c r="A502" s="4"/>
      <c r="B502" s="12" t="s">
        <v>612</v>
      </c>
      <c r="C502" s="18"/>
      <c r="D502" s="18"/>
      <c r="E502" s="18"/>
      <c r="F502" s="18"/>
    </row>
    <row r="503" spans="1:6" x14ac:dyDescent="0.25">
      <c r="A503" s="5"/>
      <c r="B503" s="13" t="s">
        <v>420</v>
      </c>
      <c r="C503" s="19"/>
      <c r="D503" s="19"/>
      <c r="E503" s="19"/>
      <c r="F503" s="19"/>
    </row>
    <row r="504" spans="1:6" x14ac:dyDescent="0.25">
      <c r="A504" s="6" t="s">
        <v>613</v>
      </c>
      <c r="B504" s="14" t="s">
        <v>156</v>
      </c>
      <c r="C504" s="20">
        <f>(65)*(1)*(1)*(1)*(1 + (0))</f>
        <v>65</v>
      </c>
      <c r="D504" s="20" t="s">
        <v>29</v>
      </c>
      <c r="E504" s="20">
        <f>(0)*(1 + (0))</f>
        <v>0</v>
      </c>
      <c r="F504" s="20">
        <f>C504*E504</f>
        <v>0</v>
      </c>
    </row>
    <row r="505" spans="1:6" ht="105" x14ac:dyDescent="0.25">
      <c r="A505" s="4"/>
      <c r="B505" s="12" t="s">
        <v>423</v>
      </c>
      <c r="C505" s="18"/>
      <c r="D505" s="18"/>
      <c r="E505" s="18"/>
      <c r="F505" s="18"/>
    </row>
    <row r="506" spans="1:6" x14ac:dyDescent="0.25">
      <c r="A506" s="5"/>
      <c r="B506" s="13" t="s">
        <v>420</v>
      </c>
      <c r="C506" s="19"/>
      <c r="D506" s="19"/>
      <c r="E506" s="19"/>
      <c r="F506" s="19"/>
    </row>
    <row r="507" spans="1:6" ht="30" x14ac:dyDescent="0.25">
      <c r="A507" s="6" t="s">
        <v>614</v>
      </c>
      <c r="B507" s="14" t="s">
        <v>422</v>
      </c>
      <c r="C507" s="20">
        <f>(214)*(1)*(1)*(1)*(1 + (0))</f>
        <v>214</v>
      </c>
      <c r="D507" s="20" t="s">
        <v>172</v>
      </c>
      <c r="E507" s="20">
        <f>(0)*(1 + (0))</f>
        <v>0</v>
      </c>
      <c r="F507" s="20">
        <f>C507*E507</f>
        <v>0</v>
      </c>
    </row>
    <row r="508" spans="1:6" ht="47.25" x14ac:dyDescent="0.25">
      <c r="A508" s="3"/>
      <c r="B508" s="11" t="s">
        <v>425</v>
      </c>
      <c r="C508" s="17"/>
      <c r="D508" s="17"/>
      <c r="E508" s="17"/>
      <c r="F508" s="17"/>
    </row>
    <row r="509" spans="1:6" ht="45" x14ac:dyDescent="0.25">
      <c r="A509" s="4"/>
      <c r="B509" s="12" t="s">
        <v>615</v>
      </c>
      <c r="C509" s="18"/>
      <c r="D509" s="18"/>
      <c r="E509" s="18"/>
      <c r="F509" s="18"/>
    </row>
    <row r="510" spans="1:6" ht="30" x14ac:dyDescent="0.25">
      <c r="A510" s="5"/>
      <c r="B510" s="13" t="s">
        <v>520</v>
      </c>
      <c r="C510" s="19"/>
      <c r="D510" s="19"/>
      <c r="E510" s="19"/>
      <c r="F510" s="19"/>
    </row>
    <row r="511" spans="1:6" ht="30" x14ac:dyDescent="0.25">
      <c r="A511" s="6" t="s">
        <v>616</v>
      </c>
      <c r="B511" s="14" t="s">
        <v>617</v>
      </c>
      <c r="C511" s="20">
        <f>(214)*(1)*(1)*(1)*(1 + (0))</f>
        <v>214</v>
      </c>
      <c r="D511" s="20" t="s">
        <v>172</v>
      </c>
      <c r="E511" s="20">
        <f>(0)*(1 + (0))</f>
        <v>0</v>
      </c>
      <c r="F511" s="20">
        <f>C511*E511</f>
        <v>0</v>
      </c>
    </row>
    <row r="512" spans="1:6" ht="18.75" x14ac:dyDescent="0.25">
      <c r="A512" s="2"/>
      <c r="B512" s="10" t="s">
        <v>618</v>
      </c>
      <c r="C512" s="16"/>
      <c r="D512" s="16"/>
      <c r="E512" s="16"/>
      <c r="F512" s="16"/>
    </row>
    <row r="513" spans="1:6" ht="47.25" x14ac:dyDescent="0.25">
      <c r="A513" s="3"/>
      <c r="B513" s="11" t="s">
        <v>524</v>
      </c>
      <c r="C513" s="17"/>
      <c r="D513" s="17"/>
      <c r="E513" s="17"/>
      <c r="F513" s="17"/>
    </row>
    <row r="514" spans="1:6" ht="135" x14ac:dyDescent="0.25">
      <c r="A514" s="4"/>
      <c r="B514" s="12" t="s">
        <v>619</v>
      </c>
      <c r="C514" s="18"/>
      <c r="D514" s="18"/>
      <c r="E514" s="18"/>
      <c r="F514" s="18"/>
    </row>
    <row r="515" spans="1:6" x14ac:dyDescent="0.25">
      <c r="A515" s="5"/>
      <c r="B515" s="13" t="s">
        <v>620</v>
      </c>
      <c r="C515" s="19"/>
      <c r="D515" s="19"/>
      <c r="E515" s="19"/>
      <c r="F515" s="19"/>
    </row>
    <row r="516" spans="1:6" x14ac:dyDescent="0.25">
      <c r="A516" s="6" t="s">
        <v>621</v>
      </c>
      <c r="B516" s="14" t="s">
        <v>622</v>
      </c>
      <c r="C516" s="20">
        <f>(203)*(1)*(1)*(1)*(1 + (0))</f>
        <v>203</v>
      </c>
      <c r="D516" s="20" t="s">
        <v>29</v>
      </c>
      <c r="E516" s="20">
        <f>(0)*(1 + (0))</f>
        <v>0</v>
      </c>
      <c r="F516" s="20">
        <f>C516*E516</f>
        <v>0</v>
      </c>
    </row>
    <row r="517" spans="1:6" ht="150" x14ac:dyDescent="0.25">
      <c r="A517" s="4"/>
      <c r="B517" s="12" t="s">
        <v>623</v>
      </c>
      <c r="C517" s="18"/>
      <c r="D517" s="18"/>
      <c r="E517" s="18"/>
      <c r="F517" s="18"/>
    </row>
    <row r="518" spans="1:6" x14ac:dyDescent="0.25">
      <c r="A518" s="5"/>
      <c r="B518" s="13" t="s">
        <v>620</v>
      </c>
      <c r="C518" s="19"/>
      <c r="D518" s="19"/>
      <c r="E518" s="19"/>
      <c r="F518" s="19"/>
    </row>
    <row r="519" spans="1:6" x14ac:dyDescent="0.25">
      <c r="A519" s="6" t="s">
        <v>624</v>
      </c>
      <c r="B519" s="14" t="s">
        <v>622</v>
      </c>
      <c r="C519" s="20">
        <f>(103)*(1)*(1)*(1)*(1 + (0))</f>
        <v>103</v>
      </c>
      <c r="D519" s="20" t="s">
        <v>29</v>
      </c>
      <c r="E519" s="20">
        <f>(0)*(1 + (0))</f>
        <v>0</v>
      </c>
      <c r="F519" s="20">
        <f>C519*E519</f>
        <v>0</v>
      </c>
    </row>
    <row r="520" spans="1:6" ht="180" x14ac:dyDescent="0.25">
      <c r="A520" s="4"/>
      <c r="B520" s="12" t="s">
        <v>625</v>
      </c>
      <c r="C520" s="18"/>
      <c r="D520" s="18"/>
      <c r="E520" s="18"/>
      <c r="F520" s="18"/>
    </row>
    <row r="521" spans="1:6" x14ac:dyDescent="0.25">
      <c r="A521" s="5"/>
      <c r="B521" s="13" t="s">
        <v>620</v>
      </c>
      <c r="C521" s="19"/>
      <c r="D521" s="19"/>
      <c r="E521" s="19"/>
      <c r="F521" s="19"/>
    </row>
    <row r="522" spans="1:6" x14ac:dyDescent="0.25">
      <c r="A522" s="6" t="s">
        <v>626</v>
      </c>
      <c r="B522" s="14" t="s">
        <v>622</v>
      </c>
      <c r="C522" s="20">
        <f>(40)*(1)*(1)*(1)*(1 + (0))</f>
        <v>40</v>
      </c>
      <c r="D522" s="20" t="s">
        <v>29</v>
      </c>
      <c r="E522" s="20">
        <f>(0)*(1 + (0))</f>
        <v>0</v>
      </c>
      <c r="F522" s="20">
        <f>C522*E522</f>
        <v>0</v>
      </c>
    </row>
    <row r="523" spans="1:6" ht="30" x14ac:dyDescent="0.25">
      <c r="A523" s="6" t="s">
        <v>627</v>
      </c>
      <c r="B523" s="14" t="s">
        <v>628</v>
      </c>
      <c r="C523" s="20">
        <f>(28)*(1)*(1)*(1)*(1 + (0))</f>
        <v>28</v>
      </c>
      <c r="D523" s="20" t="s">
        <v>29</v>
      </c>
      <c r="E523" s="20">
        <f>(0)*(1 + (0))</f>
        <v>0</v>
      </c>
      <c r="F523" s="20">
        <f>C523*E523</f>
        <v>0</v>
      </c>
    </row>
    <row r="524" spans="1:6" ht="105" x14ac:dyDescent="0.25">
      <c r="A524" s="4"/>
      <c r="B524" s="12" t="s">
        <v>629</v>
      </c>
      <c r="C524" s="18"/>
      <c r="D524" s="18"/>
      <c r="E524" s="18"/>
      <c r="F524" s="18"/>
    </row>
    <row r="525" spans="1:6" x14ac:dyDescent="0.25">
      <c r="A525" s="5"/>
      <c r="B525" s="13" t="s">
        <v>620</v>
      </c>
      <c r="C525" s="19"/>
      <c r="D525" s="19"/>
      <c r="E525" s="19"/>
      <c r="F525" s="19"/>
    </row>
    <row r="526" spans="1:6" x14ac:dyDescent="0.25">
      <c r="A526" s="6" t="s">
        <v>630</v>
      </c>
      <c r="B526" s="14" t="s">
        <v>622</v>
      </c>
      <c r="C526" s="20">
        <f>(6)*(1)*(1)*(1)*(1 + (0))</f>
        <v>6</v>
      </c>
      <c r="D526" s="20" t="s">
        <v>29</v>
      </c>
      <c r="E526" s="20">
        <f>(0)*(1 + (0))</f>
        <v>0</v>
      </c>
      <c r="F526" s="20">
        <f>C526*E526</f>
        <v>0</v>
      </c>
    </row>
    <row r="527" spans="1:6" ht="31.5" x14ac:dyDescent="0.25">
      <c r="A527" s="3"/>
      <c r="B527" s="11" t="s">
        <v>631</v>
      </c>
      <c r="C527" s="17"/>
      <c r="D527" s="17"/>
      <c r="E527" s="17"/>
      <c r="F527" s="17"/>
    </row>
    <row r="528" spans="1:6" ht="195" x14ac:dyDescent="0.25">
      <c r="A528" s="4"/>
      <c r="B528" s="12" t="s">
        <v>632</v>
      </c>
      <c r="C528" s="18"/>
      <c r="D528" s="18"/>
      <c r="E528" s="18"/>
      <c r="F528" s="18"/>
    </row>
    <row r="529" spans="1:6" x14ac:dyDescent="0.25">
      <c r="A529" s="5"/>
      <c r="B529" s="13" t="s">
        <v>620</v>
      </c>
      <c r="C529" s="19"/>
      <c r="D529" s="19"/>
      <c r="E529" s="19"/>
      <c r="F529" s="19"/>
    </row>
    <row r="530" spans="1:6" ht="45" x14ac:dyDescent="0.25">
      <c r="A530" s="6" t="s">
        <v>633</v>
      </c>
      <c r="B530" s="14" t="s">
        <v>634</v>
      </c>
      <c r="C530" s="20">
        <f>(240)*(1)*(1)*(1)*(1 + (0))</f>
        <v>240</v>
      </c>
      <c r="D530" s="20" t="s">
        <v>29</v>
      </c>
      <c r="E530" s="20">
        <f>(0)*(1 + (0))</f>
        <v>0</v>
      </c>
      <c r="F530" s="20">
        <f>C530*E530</f>
        <v>0</v>
      </c>
    </row>
    <row r="531" spans="1:6" ht="195" x14ac:dyDescent="0.25">
      <c r="A531" s="4"/>
      <c r="B531" s="12" t="s">
        <v>635</v>
      </c>
      <c r="C531" s="18"/>
      <c r="D531" s="18"/>
      <c r="E531" s="18"/>
      <c r="F531" s="18"/>
    </row>
    <row r="532" spans="1:6" x14ac:dyDescent="0.25">
      <c r="A532" s="5"/>
      <c r="B532" s="13" t="s">
        <v>620</v>
      </c>
      <c r="C532" s="19"/>
      <c r="D532" s="19"/>
      <c r="E532" s="19"/>
      <c r="F532" s="19"/>
    </row>
    <row r="533" spans="1:6" ht="45" x14ac:dyDescent="0.25">
      <c r="A533" s="6" t="s">
        <v>636</v>
      </c>
      <c r="B533" s="14" t="s">
        <v>637</v>
      </c>
      <c r="C533" s="20">
        <f>(22)*(1)*(1)*(1)*(1 + (0))</f>
        <v>22</v>
      </c>
      <c r="D533" s="20" t="s">
        <v>29</v>
      </c>
      <c r="E533" s="20">
        <f>(0)*(1 + (0))</f>
        <v>0</v>
      </c>
      <c r="F533" s="20">
        <f>C533*E533</f>
        <v>0</v>
      </c>
    </row>
    <row r="534" spans="1:6" ht="47.25" x14ac:dyDescent="0.25">
      <c r="A534" s="3"/>
      <c r="B534" s="11" t="s">
        <v>545</v>
      </c>
      <c r="C534" s="17"/>
      <c r="D534" s="17"/>
      <c r="E534" s="17"/>
      <c r="F534" s="17"/>
    </row>
    <row r="535" spans="1:6" ht="45" x14ac:dyDescent="0.25">
      <c r="A535" s="4"/>
      <c r="B535" s="12" t="s">
        <v>546</v>
      </c>
      <c r="C535" s="18"/>
      <c r="D535" s="18"/>
      <c r="E535" s="18"/>
      <c r="F535" s="18"/>
    </row>
    <row r="536" spans="1:6" x14ac:dyDescent="0.25">
      <c r="A536" s="5"/>
      <c r="B536" s="13" t="s">
        <v>638</v>
      </c>
      <c r="C536" s="19"/>
      <c r="D536" s="19"/>
      <c r="E536" s="19"/>
      <c r="F536" s="19"/>
    </row>
    <row r="537" spans="1:6" x14ac:dyDescent="0.25">
      <c r="A537" s="6" t="s">
        <v>639</v>
      </c>
      <c r="B537" s="14" t="s">
        <v>353</v>
      </c>
      <c r="C537" s="20">
        <f>(642)*(1)*(1)*(1)*(1 + (0))</f>
        <v>642</v>
      </c>
      <c r="D537" s="20" t="s">
        <v>29</v>
      </c>
      <c r="E537" s="20">
        <f>(0)*(1 + (0))</f>
        <v>0</v>
      </c>
      <c r="F537" s="20">
        <f>C537*E537</f>
        <v>0</v>
      </c>
    </row>
    <row r="538" spans="1:6" ht="31.5" x14ac:dyDescent="0.25">
      <c r="A538" s="3"/>
      <c r="B538" s="11" t="s">
        <v>152</v>
      </c>
      <c r="C538" s="17"/>
      <c r="D538" s="17"/>
      <c r="E538" s="17"/>
      <c r="F538" s="17"/>
    </row>
    <row r="539" spans="1:6" ht="90" x14ac:dyDescent="0.25">
      <c r="A539" s="4"/>
      <c r="B539" s="12" t="s">
        <v>640</v>
      </c>
      <c r="C539" s="18"/>
      <c r="D539" s="18"/>
      <c r="E539" s="18"/>
      <c r="F539" s="18"/>
    </row>
    <row r="540" spans="1:6" x14ac:dyDescent="0.25">
      <c r="A540" s="5"/>
      <c r="B540" s="13" t="s">
        <v>420</v>
      </c>
      <c r="C540" s="19"/>
      <c r="D540" s="19"/>
      <c r="E540" s="19"/>
      <c r="F540" s="19"/>
    </row>
    <row r="541" spans="1:6" x14ac:dyDescent="0.25">
      <c r="A541" s="6" t="s">
        <v>641</v>
      </c>
      <c r="B541" s="14" t="s">
        <v>156</v>
      </c>
      <c r="C541" s="20">
        <f>(642)*(1)*(1)*(1)*(1 + (0))</f>
        <v>642</v>
      </c>
      <c r="D541" s="20" t="s">
        <v>29</v>
      </c>
      <c r="E541" s="20">
        <f>(0)*(1 + (0))</f>
        <v>0</v>
      </c>
      <c r="F541" s="20">
        <f>C541*E541</f>
        <v>0</v>
      </c>
    </row>
    <row r="542" spans="1:6" ht="18.75" x14ac:dyDescent="0.25">
      <c r="A542" s="2"/>
      <c r="B542" s="10" t="s">
        <v>642</v>
      </c>
      <c r="C542" s="16"/>
      <c r="D542" s="16"/>
      <c r="E542" s="16"/>
      <c r="F542" s="16"/>
    </row>
    <row r="543" spans="1:6" ht="15.75" x14ac:dyDescent="0.25">
      <c r="A543" s="3"/>
      <c r="B543" s="11" t="s">
        <v>643</v>
      </c>
      <c r="C543" s="17"/>
      <c r="D543" s="17"/>
      <c r="E543" s="17"/>
      <c r="F543" s="17"/>
    </row>
    <row r="544" spans="1:6" ht="45" x14ac:dyDescent="0.25">
      <c r="A544" s="4"/>
      <c r="B544" s="12" t="s">
        <v>644</v>
      </c>
      <c r="C544" s="18"/>
      <c r="D544" s="18"/>
      <c r="E544" s="18"/>
      <c r="F544" s="18"/>
    </row>
    <row r="545" spans="1:6" x14ac:dyDescent="0.25">
      <c r="A545" s="5"/>
      <c r="B545" s="13" t="s">
        <v>645</v>
      </c>
      <c r="C545" s="19"/>
      <c r="D545" s="19"/>
      <c r="E545" s="19"/>
      <c r="F545" s="19"/>
    </row>
    <row r="546" spans="1:6" ht="30" x14ac:dyDescent="0.25">
      <c r="A546" s="6" t="s">
        <v>646</v>
      </c>
      <c r="B546" s="14" t="s">
        <v>647</v>
      </c>
      <c r="C546" s="20">
        <f>(8)*(1)*(1)*(1)*(1 + (0))</f>
        <v>8</v>
      </c>
      <c r="D546" s="20" t="s">
        <v>69</v>
      </c>
      <c r="E546" s="20">
        <f>(0)*(1 + (0))</f>
        <v>0</v>
      </c>
      <c r="F546" s="20">
        <f>C546*E546</f>
        <v>0</v>
      </c>
    </row>
    <row r="547" spans="1:6" ht="30" x14ac:dyDescent="0.25">
      <c r="A547" s="6" t="s">
        <v>648</v>
      </c>
      <c r="B547" s="14" t="s">
        <v>649</v>
      </c>
      <c r="C547" s="20">
        <f>(1)*(1)*(1)*(1)*(1 + (0))</f>
        <v>1</v>
      </c>
      <c r="D547" s="20" t="s">
        <v>69</v>
      </c>
      <c r="E547" s="20">
        <f>(0)*(1 + (0))</f>
        <v>0</v>
      </c>
      <c r="F547" s="20">
        <f>C547*E547</f>
        <v>0</v>
      </c>
    </row>
    <row r="548" spans="1:6" ht="30" x14ac:dyDescent="0.25">
      <c r="A548" s="6" t="s">
        <v>650</v>
      </c>
      <c r="B548" s="14" t="s">
        <v>651</v>
      </c>
      <c r="C548" s="20">
        <f>(1)*(1)*(1)*(1)*(1 + (0))</f>
        <v>1</v>
      </c>
      <c r="D548" s="20" t="s">
        <v>69</v>
      </c>
      <c r="E548" s="20">
        <f>(0)*(1 + (0))</f>
        <v>0</v>
      </c>
      <c r="F548" s="20">
        <f>C548*E548</f>
        <v>0</v>
      </c>
    </row>
    <row r="549" spans="1:6" ht="47.25" x14ac:dyDescent="0.25">
      <c r="A549" s="3"/>
      <c r="B549" s="11" t="s">
        <v>652</v>
      </c>
      <c r="C549" s="17"/>
      <c r="D549" s="17"/>
      <c r="E549" s="17"/>
      <c r="F549" s="17"/>
    </row>
    <row r="550" spans="1:6" ht="60" x14ac:dyDescent="0.25">
      <c r="A550" s="4"/>
      <c r="B550" s="12" t="s">
        <v>653</v>
      </c>
      <c r="C550" s="18"/>
      <c r="D550" s="18"/>
      <c r="E550" s="18"/>
      <c r="F550" s="18"/>
    </row>
    <row r="551" spans="1:6" ht="30" x14ac:dyDescent="0.25">
      <c r="A551" s="5"/>
      <c r="B551" s="13" t="s">
        <v>654</v>
      </c>
      <c r="C551" s="19"/>
      <c r="D551" s="19"/>
      <c r="E551" s="19"/>
      <c r="F551" s="19"/>
    </row>
    <row r="552" spans="1:6" x14ac:dyDescent="0.25">
      <c r="A552" s="6" t="s">
        <v>655</v>
      </c>
      <c r="B552" s="14" t="s">
        <v>656</v>
      </c>
      <c r="C552" s="20">
        <f>(2)*(1)*(1)*(1)*(1 + (0))</f>
        <v>2</v>
      </c>
      <c r="D552" s="20" t="s">
        <v>69</v>
      </c>
      <c r="E552" s="20">
        <f>(0)*(1 + (0))</f>
        <v>0</v>
      </c>
      <c r="F552" s="20">
        <f>C552*E552</f>
        <v>0</v>
      </c>
    </row>
    <row r="553" spans="1:6" x14ac:dyDescent="0.25">
      <c r="A553" s="6" t="s">
        <v>657</v>
      </c>
      <c r="B553" s="14" t="s">
        <v>658</v>
      </c>
      <c r="C553" s="20">
        <f>(2)*(1)*(1)*(1)*(1 + (0))</f>
        <v>2</v>
      </c>
      <c r="D553" s="20" t="s">
        <v>69</v>
      </c>
      <c r="E553" s="20">
        <f>(0)*(1 + (0))</f>
        <v>0</v>
      </c>
      <c r="F553" s="20">
        <f>C553*E553</f>
        <v>0</v>
      </c>
    </row>
    <row r="554" spans="1:6" ht="75" x14ac:dyDescent="0.25">
      <c r="A554" s="4"/>
      <c r="B554" s="12" t="s">
        <v>659</v>
      </c>
      <c r="C554" s="18"/>
      <c r="D554" s="18"/>
      <c r="E554" s="18"/>
      <c r="F554" s="18"/>
    </row>
    <row r="555" spans="1:6" ht="30" x14ac:dyDescent="0.25">
      <c r="A555" s="5"/>
      <c r="B555" s="13" t="s">
        <v>660</v>
      </c>
      <c r="C555" s="19"/>
      <c r="D555" s="19"/>
      <c r="E555" s="19"/>
      <c r="F555" s="19"/>
    </row>
    <row r="556" spans="1:6" x14ac:dyDescent="0.25">
      <c r="A556" s="6" t="s">
        <v>661</v>
      </c>
      <c r="B556" s="14" t="s">
        <v>342</v>
      </c>
      <c r="C556" s="20">
        <f>(3)*(1)*(1)*(1)*(1 + (0))</f>
        <v>3</v>
      </c>
      <c r="D556" s="20" t="s">
        <v>69</v>
      </c>
      <c r="E556" s="20">
        <f>(0)*(1 + (0))</f>
        <v>0</v>
      </c>
      <c r="F556" s="20">
        <f>C556*E556</f>
        <v>0</v>
      </c>
    </row>
    <row r="557" spans="1:6" ht="31.5" x14ac:dyDescent="0.25">
      <c r="A557" s="3"/>
      <c r="B557" s="11" t="s">
        <v>662</v>
      </c>
      <c r="C557" s="17"/>
      <c r="D557" s="17"/>
      <c r="E557" s="17"/>
      <c r="F557" s="17"/>
    </row>
    <row r="558" spans="1:6" ht="78.75" x14ac:dyDescent="0.25">
      <c r="A558" s="3"/>
      <c r="B558" s="11" t="s">
        <v>663</v>
      </c>
      <c r="C558" s="17"/>
      <c r="D558" s="17"/>
      <c r="E558" s="17"/>
      <c r="F558" s="17"/>
    </row>
    <row r="559" spans="1:6" ht="210" x14ac:dyDescent="0.25">
      <c r="A559" s="4"/>
      <c r="B559" s="12" t="s">
        <v>664</v>
      </c>
      <c r="C559" s="18"/>
      <c r="D559" s="18"/>
      <c r="E559" s="18"/>
      <c r="F559" s="18"/>
    </row>
    <row r="560" spans="1:6" x14ac:dyDescent="0.25">
      <c r="A560" s="5"/>
      <c r="B560" s="13" t="s">
        <v>665</v>
      </c>
      <c r="C560" s="19"/>
      <c r="D560" s="19"/>
      <c r="E560" s="19"/>
      <c r="F560" s="19"/>
    </row>
    <row r="561" spans="1:6" x14ac:dyDescent="0.25">
      <c r="A561" s="6" t="s">
        <v>666</v>
      </c>
      <c r="B561" s="14" t="s">
        <v>667</v>
      </c>
      <c r="C561" s="20">
        <f>(1)*(1)*(1)*(1)*(1 + (0))</f>
        <v>1</v>
      </c>
      <c r="D561" s="20" t="s">
        <v>35</v>
      </c>
      <c r="E561" s="20">
        <f>(0)*(1 + (0))</f>
        <v>0</v>
      </c>
      <c r="F561" s="20">
        <f>C561*E561</f>
        <v>0</v>
      </c>
    </row>
    <row r="562" spans="1:6" x14ac:dyDescent="0.25">
      <c r="A562" s="6" t="s">
        <v>668</v>
      </c>
      <c r="B562" s="14" t="s">
        <v>669</v>
      </c>
      <c r="C562" s="20">
        <f>(1)*(1)*(1)*(1)*(1 + (0))</f>
        <v>1</v>
      </c>
      <c r="D562" s="20" t="s">
        <v>35</v>
      </c>
      <c r="E562" s="20">
        <f>(0)*(1 + (0))</f>
        <v>0</v>
      </c>
      <c r="F562" s="20">
        <f>C562*E562</f>
        <v>0</v>
      </c>
    </row>
    <row r="563" spans="1:6" ht="78.75" x14ac:dyDescent="0.25">
      <c r="A563" s="3"/>
      <c r="B563" s="11" t="s">
        <v>670</v>
      </c>
      <c r="C563" s="17"/>
      <c r="D563" s="17"/>
      <c r="E563" s="17"/>
      <c r="F563" s="17"/>
    </row>
    <row r="564" spans="1:6" ht="18.75" x14ac:dyDescent="0.25">
      <c r="A564" s="2"/>
      <c r="B564" s="10" t="s">
        <v>671</v>
      </c>
      <c r="C564" s="16"/>
      <c r="D564" s="16"/>
      <c r="E564" s="16"/>
      <c r="F564" s="16"/>
    </row>
    <row r="565" spans="1:6" ht="31.5" x14ac:dyDescent="0.25">
      <c r="A565" s="3"/>
      <c r="B565" s="11" t="s">
        <v>672</v>
      </c>
      <c r="C565" s="17"/>
      <c r="D565" s="17"/>
      <c r="E565" s="17"/>
      <c r="F565" s="17"/>
    </row>
    <row r="566" spans="1:6" ht="60" x14ac:dyDescent="0.25">
      <c r="A566" s="4"/>
      <c r="B566" s="12" t="s">
        <v>673</v>
      </c>
      <c r="C566" s="18"/>
      <c r="D566" s="18"/>
      <c r="E566" s="18"/>
      <c r="F566" s="18"/>
    </row>
    <row r="567" spans="1:6" x14ac:dyDescent="0.25">
      <c r="A567" s="5"/>
      <c r="B567" s="13" t="s">
        <v>674</v>
      </c>
      <c r="C567" s="19"/>
      <c r="D567" s="19"/>
      <c r="E567" s="19"/>
      <c r="F567" s="19"/>
    </row>
    <row r="568" spans="1:6" ht="45" x14ac:dyDescent="0.25">
      <c r="A568" s="6" t="s">
        <v>675</v>
      </c>
      <c r="B568" s="14" t="s">
        <v>676</v>
      </c>
      <c r="C568" s="20">
        <f>(1)*(1)*(1)*(1)*(1 + (0))</f>
        <v>1</v>
      </c>
      <c r="D568" s="20" t="s">
        <v>69</v>
      </c>
      <c r="E568" s="20">
        <f>(0)*(1 + (0))</f>
        <v>0</v>
      </c>
      <c r="F568" s="20">
        <f>C568*E568</f>
        <v>0</v>
      </c>
    </row>
    <row r="569" spans="1:6" ht="45" x14ac:dyDescent="0.25">
      <c r="A569" s="6" t="s">
        <v>677</v>
      </c>
      <c r="B569" s="14" t="s">
        <v>678</v>
      </c>
      <c r="C569" s="20">
        <f>(1)*(1)*(1)*(1)*(1 + (0))</f>
        <v>1</v>
      </c>
      <c r="D569" s="20" t="s">
        <v>69</v>
      </c>
      <c r="E569" s="20">
        <f>(0)*(1 + (0))</f>
        <v>0</v>
      </c>
      <c r="F569" s="20">
        <f>C569*E569</f>
        <v>0</v>
      </c>
    </row>
    <row r="570" spans="1:6" x14ac:dyDescent="0.25">
      <c r="A570" s="5"/>
      <c r="B570" s="13" t="s">
        <v>679</v>
      </c>
      <c r="C570" s="19"/>
      <c r="D570" s="19"/>
      <c r="E570" s="19"/>
      <c r="F570" s="19"/>
    </row>
    <row r="571" spans="1:6" x14ac:dyDescent="0.25">
      <c r="A571" s="6" t="s">
        <v>680</v>
      </c>
      <c r="B571" s="14" t="s">
        <v>681</v>
      </c>
      <c r="C571" s="20">
        <f>(3)*(1)*(1)*(1)*(1 + (0))</f>
        <v>3</v>
      </c>
      <c r="D571" s="20" t="s">
        <v>69</v>
      </c>
      <c r="E571" s="20">
        <f>(0)*(1 + (0))</f>
        <v>0</v>
      </c>
      <c r="F571" s="20">
        <f>C571*E571</f>
        <v>0</v>
      </c>
    </row>
    <row r="572" spans="1:6" x14ac:dyDescent="0.25">
      <c r="A572" s="6" t="s">
        <v>682</v>
      </c>
      <c r="B572" s="14" t="s">
        <v>683</v>
      </c>
      <c r="C572" s="20">
        <f>(1)*(1)*(1)*(1)*(1 + (0))</f>
        <v>1</v>
      </c>
      <c r="D572" s="20" t="s">
        <v>69</v>
      </c>
      <c r="E572" s="20">
        <f>(0)*(1 + (0))</f>
        <v>0</v>
      </c>
      <c r="F572" s="20">
        <f>C572*E572</f>
        <v>0</v>
      </c>
    </row>
    <row r="573" spans="1:6" x14ac:dyDescent="0.25">
      <c r="A573" s="6" t="s">
        <v>684</v>
      </c>
      <c r="B573" s="14" t="s">
        <v>685</v>
      </c>
      <c r="C573" s="20">
        <f>(2)*(1)*(1)*(1)*(1 + (0))</f>
        <v>2</v>
      </c>
      <c r="D573" s="20" t="s">
        <v>69</v>
      </c>
      <c r="E573" s="20">
        <f>(0)*(1 + (0))</f>
        <v>0</v>
      </c>
      <c r="F573" s="20">
        <f>C573*E573</f>
        <v>0</v>
      </c>
    </row>
    <row r="574" spans="1:6" x14ac:dyDescent="0.25">
      <c r="A574" s="5"/>
      <c r="B574" s="13" t="s">
        <v>686</v>
      </c>
      <c r="C574" s="19"/>
      <c r="D574" s="19"/>
      <c r="E574" s="19"/>
      <c r="F574" s="19"/>
    </row>
    <row r="575" spans="1:6" ht="30" x14ac:dyDescent="0.25">
      <c r="A575" s="6" t="s">
        <v>687</v>
      </c>
      <c r="B575" s="14" t="s">
        <v>688</v>
      </c>
      <c r="C575" s="20">
        <f>(2)*(1)*(1)*(1)*(1 + (0))</f>
        <v>2</v>
      </c>
      <c r="D575" s="20" t="s">
        <v>69</v>
      </c>
      <c r="E575" s="20">
        <f>(0)*(1 + (0))</f>
        <v>0</v>
      </c>
      <c r="F575" s="20">
        <f>C575*E575</f>
        <v>0</v>
      </c>
    </row>
    <row r="576" spans="1:6" ht="31.5" x14ac:dyDescent="0.25">
      <c r="A576" s="3"/>
      <c r="B576" s="11" t="s">
        <v>689</v>
      </c>
      <c r="C576" s="17"/>
      <c r="D576" s="17"/>
      <c r="E576" s="17"/>
      <c r="F576" s="17"/>
    </row>
    <row r="577" spans="1:6" ht="45" x14ac:dyDescent="0.25">
      <c r="A577" s="4"/>
      <c r="B577" s="12" t="s">
        <v>690</v>
      </c>
      <c r="C577" s="18"/>
      <c r="D577" s="18"/>
      <c r="E577" s="18"/>
      <c r="F577" s="18"/>
    </row>
    <row r="578" spans="1:6" ht="285" x14ac:dyDescent="0.25">
      <c r="A578" s="6" t="s">
        <v>691</v>
      </c>
      <c r="B578" s="15" t="s">
        <v>692</v>
      </c>
      <c r="C578" s="20">
        <f>(1)*(1)*(1)*(1)*(1 + (0))</f>
        <v>1</v>
      </c>
      <c r="D578" s="20" t="s">
        <v>69</v>
      </c>
      <c r="E578" s="20">
        <f>(0)*(1 + (0))</f>
        <v>0</v>
      </c>
      <c r="F578" s="20">
        <f>C578*E578</f>
        <v>0</v>
      </c>
    </row>
    <row r="579" spans="1:6" x14ac:dyDescent="0.25">
      <c r="A579" s="5"/>
      <c r="B579" s="13" t="s">
        <v>693</v>
      </c>
      <c r="C579" s="19"/>
      <c r="D579" s="19"/>
      <c r="E579" s="19"/>
      <c r="F579" s="19"/>
    </row>
    <row r="580" spans="1:6" ht="180" x14ac:dyDescent="0.25">
      <c r="A580" s="6" t="s">
        <v>694</v>
      </c>
      <c r="B580" s="14" t="s">
        <v>695</v>
      </c>
      <c r="C580" s="20">
        <f>(2)*(1)*(1)*(1)*(1 + (0))</f>
        <v>2</v>
      </c>
      <c r="D580" s="20" t="s">
        <v>69</v>
      </c>
      <c r="E580" s="20">
        <f>(0)*(1 + (0))</f>
        <v>0</v>
      </c>
      <c r="F580" s="20">
        <f>C580*E580</f>
        <v>0</v>
      </c>
    </row>
    <row r="581" spans="1:6" ht="120" x14ac:dyDescent="0.25">
      <c r="A581" s="6" t="s">
        <v>696</v>
      </c>
      <c r="B581" s="14" t="s">
        <v>697</v>
      </c>
      <c r="C581" s="20">
        <f>(6)*(1)*(1)*(1)*(1 + (0))</f>
        <v>6</v>
      </c>
      <c r="D581" s="20" t="s">
        <v>69</v>
      </c>
      <c r="E581" s="20">
        <f>(0)*(1 + (0))</f>
        <v>0</v>
      </c>
      <c r="F581" s="20">
        <f>C581*E581</f>
        <v>0</v>
      </c>
    </row>
    <row r="582" spans="1:6" x14ac:dyDescent="0.25">
      <c r="A582" s="5"/>
      <c r="B582" s="13" t="s">
        <v>698</v>
      </c>
      <c r="C582" s="19"/>
      <c r="D582" s="19"/>
      <c r="E582" s="19"/>
      <c r="F582" s="19"/>
    </row>
    <row r="583" spans="1:6" ht="120" x14ac:dyDescent="0.25">
      <c r="A583" s="6" t="s">
        <v>699</v>
      </c>
      <c r="B583" s="14" t="s">
        <v>700</v>
      </c>
      <c r="C583" s="20">
        <f>(2)*(1)*(1)*(1)*(1 + (0))</f>
        <v>2</v>
      </c>
      <c r="D583" s="20" t="s">
        <v>69</v>
      </c>
      <c r="E583" s="20">
        <f>(0)*(1 + (0))</f>
        <v>0</v>
      </c>
      <c r="F583" s="20">
        <f>C583*E583</f>
        <v>0</v>
      </c>
    </row>
    <row r="584" spans="1:6" ht="120" x14ac:dyDescent="0.25">
      <c r="A584" s="6" t="s">
        <v>701</v>
      </c>
      <c r="B584" s="14" t="s">
        <v>702</v>
      </c>
      <c r="C584" s="20">
        <f>(6)*(1)*(1)*(1)*(1 + (0))</f>
        <v>6</v>
      </c>
      <c r="D584" s="20" t="s">
        <v>69</v>
      </c>
      <c r="E584" s="20">
        <f>(0)*(1 + (0))</f>
        <v>0</v>
      </c>
      <c r="F584" s="20">
        <f>C584*E584</f>
        <v>0</v>
      </c>
    </row>
    <row r="585" spans="1:6" x14ac:dyDescent="0.25">
      <c r="A585" s="5"/>
      <c r="B585" s="13" t="s">
        <v>703</v>
      </c>
      <c r="C585" s="19"/>
      <c r="D585" s="19"/>
      <c r="E585" s="19"/>
      <c r="F585" s="19"/>
    </row>
    <row r="586" spans="1:6" ht="409.5" x14ac:dyDescent="0.25">
      <c r="A586" s="6" t="s">
        <v>704</v>
      </c>
      <c r="B586" s="14" t="s">
        <v>705</v>
      </c>
      <c r="C586" s="20">
        <f>(1)*(1)*(1)*(1)*(1 + (0))</f>
        <v>1</v>
      </c>
      <c r="D586" s="20" t="s">
        <v>69</v>
      </c>
      <c r="E586" s="20">
        <f>(0)*(1 + (0))</f>
        <v>0</v>
      </c>
      <c r="F586" s="20">
        <f>C586*E586</f>
        <v>0</v>
      </c>
    </row>
    <row r="587" spans="1:6" ht="30" x14ac:dyDescent="0.25">
      <c r="A587" s="5"/>
      <c r="B587" s="13" t="s">
        <v>706</v>
      </c>
      <c r="C587" s="19"/>
      <c r="D587" s="19"/>
      <c r="E587" s="19"/>
      <c r="F587" s="19"/>
    </row>
    <row r="588" spans="1:6" ht="180" x14ac:dyDescent="0.25">
      <c r="A588" s="6" t="s">
        <v>707</v>
      </c>
      <c r="B588" s="14" t="s">
        <v>708</v>
      </c>
      <c r="C588" s="20">
        <f>(2)*(1)*(1)*(1)*(1 + (0))</f>
        <v>2</v>
      </c>
      <c r="D588" s="20" t="s">
        <v>69</v>
      </c>
      <c r="E588" s="20">
        <f>(0)*(1 + (0))</f>
        <v>0</v>
      </c>
      <c r="F588" s="20">
        <f>C588*E588</f>
        <v>0</v>
      </c>
    </row>
    <row r="589" spans="1:6" ht="30" x14ac:dyDescent="0.25">
      <c r="A589" s="4"/>
      <c r="B589" s="12" t="s">
        <v>709</v>
      </c>
      <c r="C589" s="18"/>
      <c r="D589" s="18"/>
      <c r="E589" s="18"/>
      <c r="F589" s="18"/>
    </row>
    <row r="590" spans="1:6" x14ac:dyDescent="0.25">
      <c r="A590" s="5"/>
      <c r="B590" s="13" t="s">
        <v>710</v>
      </c>
      <c r="C590" s="19"/>
      <c r="D590" s="19"/>
      <c r="E590" s="19"/>
      <c r="F590" s="19"/>
    </row>
    <row r="591" spans="1:6" ht="45" x14ac:dyDescent="0.25">
      <c r="A591" s="6" t="s">
        <v>711</v>
      </c>
      <c r="B591" s="14" t="s">
        <v>712</v>
      </c>
      <c r="C591" s="20">
        <f>(1)*(1)*(1)*(1)*(1 + (0))</f>
        <v>1</v>
      </c>
      <c r="D591" s="20" t="s">
        <v>69</v>
      </c>
      <c r="E591" s="20">
        <f>(0)*(1 + (0))</f>
        <v>0</v>
      </c>
      <c r="F591" s="20">
        <f>C591*E591</f>
        <v>0</v>
      </c>
    </row>
    <row r="592" spans="1:6" x14ac:dyDescent="0.25">
      <c r="A592" s="5"/>
      <c r="B592" s="13" t="s">
        <v>713</v>
      </c>
      <c r="C592" s="19"/>
      <c r="D592" s="19"/>
      <c r="E592" s="19"/>
      <c r="F592" s="19"/>
    </row>
    <row r="593" spans="1:6" ht="45" x14ac:dyDescent="0.25">
      <c r="A593" s="6" t="s">
        <v>714</v>
      </c>
      <c r="B593" s="14" t="s">
        <v>715</v>
      </c>
      <c r="C593" s="20">
        <f>(8)*(1)*(1)*(1)*(1 + (0))</f>
        <v>8</v>
      </c>
      <c r="D593" s="20" t="s">
        <v>69</v>
      </c>
      <c r="E593" s="20">
        <f>(0)*(1 + (0))</f>
        <v>0</v>
      </c>
      <c r="F593" s="20">
        <f>C593*E593</f>
        <v>0</v>
      </c>
    </row>
    <row r="594" spans="1:6" x14ac:dyDescent="0.25">
      <c r="A594" s="5"/>
      <c r="B594" s="13" t="s">
        <v>716</v>
      </c>
      <c r="C594" s="19"/>
      <c r="D594" s="19"/>
      <c r="E594" s="19"/>
      <c r="F594" s="19"/>
    </row>
    <row r="595" spans="1:6" ht="30" x14ac:dyDescent="0.25">
      <c r="A595" s="6" t="s">
        <v>717</v>
      </c>
      <c r="B595" s="14" t="s">
        <v>718</v>
      </c>
      <c r="C595" s="20">
        <f>(9)*(1)*(1)*(1)*(1 + (0))</f>
        <v>9</v>
      </c>
      <c r="D595" s="20" t="s">
        <v>69</v>
      </c>
      <c r="E595" s="20">
        <f>(0)*(1 + (0))</f>
        <v>0</v>
      </c>
      <c r="F595" s="20">
        <f>C595*E595</f>
        <v>0</v>
      </c>
    </row>
    <row r="596" spans="1:6" x14ac:dyDescent="0.25">
      <c r="A596" s="5"/>
      <c r="B596" s="13" t="s">
        <v>719</v>
      </c>
      <c r="C596" s="19"/>
      <c r="D596" s="19"/>
      <c r="E596" s="19"/>
      <c r="F596" s="19"/>
    </row>
    <row r="597" spans="1:6" ht="30" x14ac:dyDescent="0.25">
      <c r="A597" s="6" t="s">
        <v>720</v>
      </c>
      <c r="B597" s="14" t="s">
        <v>721</v>
      </c>
      <c r="C597" s="20">
        <f>(6)*(1)*(1)*(1)*(1 + (0))</f>
        <v>6</v>
      </c>
      <c r="D597" s="20" t="s">
        <v>69</v>
      </c>
      <c r="E597" s="20">
        <f>(0)*(1 + (0))</f>
        <v>0</v>
      </c>
      <c r="F597" s="20">
        <f>C597*E597</f>
        <v>0</v>
      </c>
    </row>
    <row r="598" spans="1:6" ht="45" x14ac:dyDescent="0.25">
      <c r="A598" s="4"/>
      <c r="B598" s="12" t="s">
        <v>722</v>
      </c>
      <c r="C598" s="18"/>
      <c r="D598" s="18"/>
      <c r="E598" s="18"/>
      <c r="F598" s="18"/>
    </row>
    <row r="599" spans="1:6" ht="30" x14ac:dyDescent="0.25">
      <c r="A599" s="5"/>
      <c r="B599" s="13" t="s">
        <v>723</v>
      </c>
      <c r="C599" s="19"/>
      <c r="D599" s="19"/>
      <c r="E599" s="19"/>
      <c r="F599" s="19"/>
    </row>
    <row r="600" spans="1:6" ht="45" x14ac:dyDescent="0.25">
      <c r="A600" s="6" t="s">
        <v>724</v>
      </c>
      <c r="B600" s="14" t="s">
        <v>725</v>
      </c>
      <c r="C600" s="20">
        <f>(6)*(1)*(1)*(1)*(1 + (0))</f>
        <v>6</v>
      </c>
      <c r="D600" s="20" t="s">
        <v>69</v>
      </c>
      <c r="E600" s="20">
        <f>(0)*(1 + (0))</f>
        <v>0</v>
      </c>
      <c r="F600" s="20">
        <f>C600*E600</f>
        <v>0</v>
      </c>
    </row>
    <row r="601" spans="1:6" ht="30" x14ac:dyDescent="0.25">
      <c r="A601" s="4"/>
      <c r="B601" s="12" t="s">
        <v>726</v>
      </c>
      <c r="C601" s="18"/>
      <c r="D601" s="18"/>
      <c r="E601" s="18"/>
      <c r="F601" s="18"/>
    </row>
    <row r="602" spans="1:6" x14ac:dyDescent="0.25">
      <c r="A602" s="5"/>
      <c r="B602" s="13" t="s">
        <v>727</v>
      </c>
      <c r="C602" s="19"/>
      <c r="D602" s="19"/>
      <c r="E602" s="19"/>
      <c r="F602" s="19"/>
    </row>
    <row r="603" spans="1:6" ht="30" x14ac:dyDescent="0.25">
      <c r="A603" s="6" t="s">
        <v>728</v>
      </c>
      <c r="B603" s="14" t="s">
        <v>729</v>
      </c>
      <c r="C603" s="20">
        <f>(2)*(1)*(1)*(1)*(1 + (0))</f>
        <v>2</v>
      </c>
      <c r="D603" s="20" t="s">
        <v>69</v>
      </c>
      <c r="E603" s="20">
        <f>(0)*(1 + (0))</f>
        <v>0</v>
      </c>
      <c r="F603" s="20">
        <f>C603*E603</f>
        <v>0</v>
      </c>
    </row>
    <row r="604" spans="1:6" x14ac:dyDescent="0.25">
      <c r="A604" s="4"/>
      <c r="B604" s="12" t="s">
        <v>730</v>
      </c>
      <c r="C604" s="18"/>
      <c r="D604" s="18"/>
      <c r="E604" s="18"/>
      <c r="F604" s="18"/>
    </row>
    <row r="605" spans="1:6" ht="45" x14ac:dyDescent="0.25">
      <c r="A605" s="6" t="s">
        <v>731</v>
      </c>
      <c r="B605" s="15" t="s">
        <v>732</v>
      </c>
      <c r="C605" s="20">
        <f>(26)*(1)*(1)*(1)*(1 + (0))</f>
        <v>26</v>
      </c>
      <c r="D605" s="20" t="s">
        <v>172</v>
      </c>
      <c r="E605" s="20">
        <f>(0)*(1 + (0))</f>
        <v>0</v>
      </c>
      <c r="F605" s="20">
        <f>C605*E605</f>
        <v>0</v>
      </c>
    </row>
    <row r="606" spans="1:6" ht="37.5" x14ac:dyDescent="0.25">
      <c r="A606" s="2"/>
      <c r="B606" s="10" t="s">
        <v>733</v>
      </c>
      <c r="C606" s="16"/>
      <c r="D606" s="16"/>
      <c r="E606" s="16"/>
      <c r="F606" s="16"/>
    </row>
    <row r="607" spans="1:6" ht="47.25" x14ac:dyDescent="0.25">
      <c r="A607" s="3"/>
      <c r="B607" s="11" t="s">
        <v>70</v>
      </c>
      <c r="C607" s="17"/>
      <c r="D607" s="17"/>
      <c r="E607" s="17"/>
      <c r="F607" s="17"/>
    </row>
    <row r="608" spans="1:6" ht="126" x14ac:dyDescent="0.25">
      <c r="A608" s="3"/>
      <c r="B608" s="11" t="s">
        <v>511</v>
      </c>
      <c r="C608" s="17"/>
      <c r="D608" s="17"/>
      <c r="E608" s="17"/>
      <c r="F608" s="17"/>
    </row>
    <row r="609" spans="1:6" ht="31.5" x14ac:dyDescent="0.25">
      <c r="A609" s="3"/>
      <c r="B609" s="11" t="s">
        <v>734</v>
      </c>
      <c r="C609" s="17"/>
      <c r="D609" s="17"/>
      <c r="E609" s="17"/>
      <c r="F609" s="17"/>
    </row>
    <row r="610" spans="1:6" ht="135" x14ac:dyDescent="0.25">
      <c r="A610" s="4"/>
      <c r="B610" s="12" t="s">
        <v>735</v>
      </c>
      <c r="C610" s="18"/>
      <c r="D610" s="18"/>
      <c r="E610" s="18"/>
      <c r="F610" s="18"/>
    </row>
    <row r="611" spans="1:6" ht="60" x14ac:dyDescent="0.25">
      <c r="A611" s="6" t="s">
        <v>736</v>
      </c>
      <c r="B611" s="15" t="s">
        <v>737</v>
      </c>
      <c r="C611" s="20">
        <f t="shared" ref="C611:C617" si="6">(1)*(1)*(1)*(1)*(1 + (0))</f>
        <v>1</v>
      </c>
      <c r="D611" s="20" t="s">
        <v>35</v>
      </c>
      <c r="E611" s="20">
        <f t="shared" ref="E611:E617" si="7">(0)*(1 + (0))</f>
        <v>0</v>
      </c>
      <c r="F611" s="20">
        <f t="shared" ref="F611:F617" si="8">C611*E611</f>
        <v>0</v>
      </c>
    </row>
    <row r="612" spans="1:6" ht="60" x14ac:dyDescent="0.25">
      <c r="A612" s="6" t="s">
        <v>738</v>
      </c>
      <c r="B612" s="15" t="s">
        <v>739</v>
      </c>
      <c r="C612" s="20">
        <f t="shared" si="6"/>
        <v>1</v>
      </c>
      <c r="D612" s="20" t="s">
        <v>35</v>
      </c>
      <c r="E612" s="20">
        <f t="shared" si="7"/>
        <v>0</v>
      </c>
      <c r="F612" s="20">
        <f t="shared" si="8"/>
        <v>0</v>
      </c>
    </row>
    <row r="613" spans="1:6" ht="60" x14ac:dyDescent="0.25">
      <c r="A613" s="6" t="s">
        <v>740</v>
      </c>
      <c r="B613" s="15" t="s">
        <v>741</v>
      </c>
      <c r="C613" s="20">
        <f t="shared" si="6"/>
        <v>1</v>
      </c>
      <c r="D613" s="20" t="s">
        <v>35</v>
      </c>
      <c r="E613" s="20">
        <f t="shared" si="7"/>
        <v>0</v>
      </c>
      <c r="F613" s="20">
        <f t="shared" si="8"/>
        <v>0</v>
      </c>
    </row>
    <row r="614" spans="1:6" ht="90" x14ac:dyDescent="0.25">
      <c r="A614" s="6" t="s">
        <v>742</v>
      </c>
      <c r="B614" s="15" t="s">
        <v>743</v>
      </c>
      <c r="C614" s="20">
        <f t="shared" si="6"/>
        <v>1</v>
      </c>
      <c r="D614" s="20" t="s">
        <v>35</v>
      </c>
      <c r="E614" s="20">
        <f t="shared" si="7"/>
        <v>0</v>
      </c>
      <c r="F614" s="20">
        <f t="shared" si="8"/>
        <v>0</v>
      </c>
    </row>
    <row r="615" spans="1:6" ht="75" x14ac:dyDescent="0.25">
      <c r="A615" s="6" t="s">
        <v>744</v>
      </c>
      <c r="B615" s="15" t="s">
        <v>745</v>
      </c>
      <c r="C615" s="20">
        <f t="shared" si="6"/>
        <v>1</v>
      </c>
      <c r="D615" s="20" t="s">
        <v>35</v>
      </c>
      <c r="E615" s="20">
        <f t="shared" si="7"/>
        <v>0</v>
      </c>
      <c r="F615" s="20">
        <f t="shared" si="8"/>
        <v>0</v>
      </c>
    </row>
    <row r="616" spans="1:6" ht="45" x14ac:dyDescent="0.25">
      <c r="A616" s="6" t="s">
        <v>746</v>
      </c>
      <c r="B616" s="15" t="s">
        <v>747</v>
      </c>
      <c r="C616" s="20">
        <f t="shared" si="6"/>
        <v>1</v>
      </c>
      <c r="D616" s="20" t="s">
        <v>35</v>
      </c>
      <c r="E616" s="20">
        <f t="shared" si="7"/>
        <v>0</v>
      </c>
      <c r="F616" s="20">
        <f t="shared" si="8"/>
        <v>0</v>
      </c>
    </row>
    <row r="617" spans="1:6" ht="30" x14ac:dyDescent="0.25">
      <c r="A617" s="6" t="s">
        <v>748</v>
      </c>
      <c r="B617" s="15" t="s">
        <v>749</v>
      </c>
      <c r="C617" s="20">
        <f t="shared" si="6"/>
        <v>1</v>
      </c>
      <c r="D617" s="20" t="s">
        <v>35</v>
      </c>
      <c r="E617" s="20">
        <f t="shared" si="7"/>
        <v>0</v>
      </c>
      <c r="F617" s="20">
        <f t="shared" si="8"/>
        <v>0</v>
      </c>
    </row>
    <row r="618" spans="1:6" ht="60" x14ac:dyDescent="0.25">
      <c r="A618" s="5"/>
      <c r="B618" s="13" t="s">
        <v>750</v>
      </c>
      <c r="C618" s="19"/>
      <c r="D618" s="19"/>
      <c r="E618" s="19"/>
      <c r="F618" s="19"/>
    </row>
    <row r="619" spans="1:6" ht="45" x14ac:dyDescent="0.25">
      <c r="A619" s="6" t="s">
        <v>751</v>
      </c>
      <c r="B619" s="14" t="s">
        <v>752</v>
      </c>
      <c r="C619" s="20">
        <f t="shared" ref="C619:C624" si="9">(1)*(1)*(1)*(1)*(1 + (0))</f>
        <v>1</v>
      </c>
      <c r="D619" s="20" t="s">
        <v>35</v>
      </c>
      <c r="E619" s="20">
        <f t="shared" ref="E619:E624" si="10">(0)*(1 + (0))</f>
        <v>0</v>
      </c>
      <c r="F619" s="20">
        <f t="shared" ref="F619:F624" si="11">C619*E619</f>
        <v>0</v>
      </c>
    </row>
    <row r="620" spans="1:6" x14ac:dyDescent="0.25">
      <c r="A620" s="6" t="s">
        <v>753</v>
      </c>
      <c r="B620" s="14" t="s">
        <v>754</v>
      </c>
      <c r="C620" s="20">
        <f t="shared" si="9"/>
        <v>1</v>
      </c>
      <c r="D620" s="20" t="s">
        <v>35</v>
      </c>
      <c r="E620" s="20">
        <f t="shared" si="10"/>
        <v>0</v>
      </c>
      <c r="F620" s="20">
        <f t="shared" si="11"/>
        <v>0</v>
      </c>
    </row>
    <row r="621" spans="1:6" x14ac:dyDescent="0.25">
      <c r="A621" s="6" t="s">
        <v>755</v>
      </c>
      <c r="B621" s="14" t="s">
        <v>756</v>
      </c>
      <c r="C621" s="20">
        <f t="shared" si="9"/>
        <v>1</v>
      </c>
      <c r="D621" s="20" t="s">
        <v>35</v>
      </c>
      <c r="E621" s="20">
        <f t="shared" si="10"/>
        <v>0</v>
      </c>
      <c r="F621" s="20">
        <f t="shared" si="11"/>
        <v>0</v>
      </c>
    </row>
    <row r="622" spans="1:6" x14ac:dyDescent="0.25">
      <c r="A622" s="6" t="s">
        <v>757</v>
      </c>
      <c r="B622" s="14" t="s">
        <v>758</v>
      </c>
      <c r="C622" s="20">
        <f t="shared" si="9"/>
        <v>1</v>
      </c>
      <c r="D622" s="20" t="s">
        <v>35</v>
      </c>
      <c r="E622" s="20">
        <f t="shared" si="10"/>
        <v>0</v>
      </c>
      <c r="F622" s="20">
        <f t="shared" si="11"/>
        <v>0</v>
      </c>
    </row>
    <row r="623" spans="1:6" x14ac:dyDescent="0.25">
      <c r="A623" s="6" t="s">
        <v>759</v>
      </c>
      <c r="B623" s="14" t="s">
        <v>760</v>
      </c>
      <c r="C623" s="20">
        <f t="shared" si="9"/>
        <v>1</v>
      </c>
      <c r="D623" s="20" t="s">
        <v>35</v>
      </c>
      <c r="E623" s="20">
        <f t="shared" si="10"/>
        <v>0</v>
      </c>
      <c r="F623" s="20">
        <f t="shared" si="11"/>
        <v>0</v>
      </c>
    </row>
    <row r="624" spans="1:6" x14ac:dyDescent="0.25">
      <c r="A624" s="6" t="s">
        <v>761</v>
      </c>
      <c r="B624" s="14" t="s">
        <v>762</v>
      </c>
      <c r="C624" s="20">
        <f t="shared" si="9"/>
        <v>1</v>
      </c>
      <c r="D624" s="20" t="s">
        <v>35</v>
      </c>
      <c r="E624" s="20">
        <f t="shared" si="10"/>
        <v>0</v>
      </c>
      <c r="F624" s="20">
        <f t="shared" si="11"/>
        <v>0</v>
      </c>
    </row>
    <row r="625" spans="1:6" x14ac:dyDescent="0.25">
      <c r="A625" s="5"/>
      <c r="B625" s="13" t="s">
        <v>763</v>
      </c>
      <c r="C625" s="19"/>
      <c r="D625" s="19"/>
      <c r="E625" s="19"/>
      <c r="F625" s="19"/>
    </row>
    <row r="626" spans="1:6" ht="30" x14ac:dyDescent="0.25">
      <c r="A626" s="6" t="s">
        <v>764</v>
      </c>
      <c r="B626" s="14" t="s">
        <v>765</v>
      </c>
      <c r="C626" s="20">
        <f>(1)*(1)*(1)*(1)*(1 + (0))</f>
        <v>1</v>
      </c>
      <c r="D626" s="20" t="s">
        <v>35</v>
      </c>
      <c r="E626" s="20">
        <f>(0)*(1 + (0))</f>
        <v>0</v>
      </c>
      <c r="F626" s="20">
        <f>C626*E626</f>
        <v>0</v>
      </c>
    </row>
    <row r="627" spans="1:6" x14ac:dyDescent="0.25">
      <c r="A627" s="6" t="s">
        <v>766</v>
      </c>
      <c r="B627" s="14" t="s">
        <v>767</v>
      </c>
      <c r="C627" s="20">
        <f>(1)*(1)*(1)*(1)*(1 + (0))</f>
        <v>1</v>
      </c>
      <c r="D627" s="20" t="s">
        <v>35</v>
      </c>
      <c r="E627" s="20">
        <f>(0)*(1 + (0))</f>
        <v>0</v>
      </c>
      <c r="F627" s="20">
        <f>C627*E627</f>
        <v>0</v>
      </c>
    </row>
    <row r="628" spans="1:6" x14ac:dyDescent="0.25">
      <c r="A628" s="6" t="s">
        <v>768</v>
      </c>
      <c r="B628" s="14" t="s">
        <v>769</v>
      </c>
      <c r="C628" s="20">
        <f>(1)*(1)*(1)*(1)*(1 + (0))</f>
        <v>1</v>
      </c>
      <c r="D628" s="20" t="s">
        <v>35</v>
      </c>
      <c r="E628" s="20">
        <f>(0)*(1 + (0))</f>
        <v>0</v>
      </c>
      <c r="F628" s="20">
        <f>C628*E628</f>
        <v>0</v>
      </c>
    </row>
    <row r="629" spans="1:6" ht="60" x14ac:dyDescent="0.25">
      <c r="A629" s="6" t="s">
        <v>770</v>
      </c>
      <c r="B629" s="14" t="s">
        <v>771</v>
      </c>
      <c r="C629" s="20">
        <f>(1)*(1)*(1)*(1)*(1 + (0))</f>
        <v>1</v>
      </c>
      <c r="D629" s="20" t="s">
        <v>35</v>
      </c>
      <c r="E629" s="20">
        <f>(0)*(1 + (0))</f>
        <v>0</v>
      </c>
      <c r="F629" s="20">
        <f>C629*E629</f>
        <v>0</v>
      </c>
    </row>
    <row r="630" spans="1:6" ht="60" x14ac:dyDescent="0.25">
      <c r="A630" s="6" t="s">
        <v>772</v>
      </c>
      <c r="B630" s="14" t="s">
        <v>773</v>
      </c>
      <c r="C630" s="20">
        <f>(1)*(1)*(1)*(1)*(1 + (0))</f>
        <v>1</v>
      </c>
      <c r="D630" s="20" t="s">
        <v>35</v>
      </c>
      <c r="E630" s="20">
        <f>(0)*(1 + (0))</f>
        <v>0</v>
      </c>
      <c r="F630" s="20">
        <f>C630*E630</f>
        <v>0</v>
      </c>
    </row>
    <row r="631" spans="1:6" x14ac:dyDescent="0.25">
      <c r="A631" s="5"/>
      <c r="B631" s="13" t="s">
        <v>774</v>
      </c>
      <c r="C631" s="19"/>
      <c r="D631" s="19"/>
      <c r="E631" s="19"/>
      <c r="F631" s="19"/>
    </row>
    <row r="632" spans="1:6" x14ac:dyDescent="0.25">
      <c r="A632" s="4"/>
      <c r="B632" s="12" t="s">
        <v>775</v>
      </c>
      <c r="C632" s="18"/>
      <c r="D632" s="18"/>
      <c r="E632" s="18"/>
      <c r="F632" s="18"/>
    </row>
    <row r="633" spans="1:6" x14ac:dyDescent="0.25">
      <c r="A633" s="4"/>
      <c r="B633" s="12" t="s">
        <v>775</v>
      </c>
      <c r="C633" s="18"/>
      <c r="D633" s="18"/>
      <c r="E633" s="18"/>
      <c r="F633" s="18"/>
    </row>
    <row r="634" spans="1:6" x14ac:dyDescent="0.25">
      <c r="A634" s="4"/>
      <c r="B634" s="12" t="s">
        <v>775</v>
      </c>
      <c r="C634" s="18"/>
      <c r="D634" s="18"/>
      <c r="E634" s="18"/>
      <c r="F634" s="18"/>
    </row>
    <row r="635" spans="1:6" x14ac:dyDescent="0.25">
      <c r="A635" s="4"/>
      <c r="B635" s="12" t="s">
        <v>775</v>
      </c>
      <c r="C635" s="18"/>
      <c r="D635" s="18"/>
      <c r="E635" s="18"/>
      <c r="F635" s="18"/>
    </row>
    <row r="636" spans="1:6" x14ac:dyDescent="0.25">
      <c r="A636" s="4"/>
      <c r="B636" s="12" t="s">
        <v>775</v>
      </c>
      <c r="C636" s="18"/>
      <c r="D636" s="18"/>
      <c r="E636" s="18"/>
      <c r="F636" s="18"/>
    </row>
    <row r="637" spans="1:6" x14ac:dyDescent="0.25">
      <c r="A637" s="4"/>
      <c r="B637" s="12" t="s">
        <v>775</v>
      </c>
      <c r="C637" s="18"/>
      <c r="D637" s="18"/>
      <c r="E637" s="18"/>
      <c r="F637" s="18"/>
    </row>
    <row r="638" spans="1:6" x14ac:dyDescent="0.25">
      <c r="A638" s="5"/>
      <c r="B638" s="13" t="s">
        <v>776</v>
      </c>
      <c r="C638" s="19"/>
      <c r="D638" s="19"/>
      <c r="E638" s="19"/>
      <c r="F638" s="19"/>
    </row>
    <row r="639" spans="1:6" ht="30" x14ac:dyDescent="0.25">
      <c r="A639" s="6" t="s">
        <v>777</v>
      </c>
      <c r="B639" s="14" t="s">
        <v>778</v>
      </c>
      <c r="C639" s="20">
        <f>(1)*(1)*(1)*(1)*(1 + (0))</f>
        <v>1</v>
      </c>
      <c r="D639" s="20" t="s">
        <v>35</v>
      </c>
      <c r="E639" s="20">
        <f>(0)*(1 + (0))</f>
        <v>0</v>
      </c>
      <c r="F639" s="20">
        <f>C639*E639</f>
        <v>0</v>
      </c>
    </row>
    <row r="640" spans="1:6" ht="60" x14ac:dyDescent="0.25">
      <c r="A640" s="6" t="s">
        <v>779</v>
      </c>
      <c r="B640" s="14" t="s">
        <v>780</v>
      </c>
      <c r="C640" s="20">
        <f>(1)*(1)*(1)*(1)*(1 + (0))</f>
        <v>1</v>
      </c>
      <c r="D640" s="20" t="s">
        <v>35</v>
      </c>
      <c r="E640" s="20">
        <f>(0)*(1 + (0))</f>
        <v>0</v>
      </c>
      <c r="F640" s="20">
        <f>C640*E640</f>
        <v>0</v>
      </c>
    </row>
    <row r="641" spans="1:6" x14ac:dyDescent="0.25">
      <c r="A641" s="6" t="s">
        <v>781</v>
      </c>
      <c r="B641" s="14" t="s">
        <v>782</v>
      </c>
      <c r="C641" s="20">
        <f>(1)*(1)*(1)*(1)*(1 + (0))</f>
        <v>1</v>
      </c>
      <c r="D641" s="20" t="s">
        <v>35</v>
      </c>
      <c r="E641" s="20">
        <f>(0)*(1 + (0))</f>
        <v>0</v>
      </c>
      <c r="F641" s="20">
        <f>C641*E641</f>
        <v>0</v>
      </c>
    </row>
    <row r="642" spans="1:6" ht="240" x14ac:dyDescent="0.25">
      <c r="A642" s="6" t="s">
        <v>783</v>
      </c>
      <c r="B642" s="14" t="s">
        <v>784</v>
      </c>
      <c r="C642" s="20">
        <f>(1)*(1)*(1)*(1)*(1 + (0))</f>
        <v>1</v>
      </c>
      <c r="D642" s="20" t="s">
        <v>35</v>
      </c>
      <c r="E642" s="20">
        <f>(0)*(1 + (0))</f>
        <v>0</v>
      </c>
      <c r="F642" s="20">
        <f>C642*E642</f>
        <v>0</v>
      </c>
    </row>
    <row r="643" spans="1:6" ht="78.75" x14ac:dyDescent="0.25">
      <c r="A643" s="3"/>
      <c r="B643" s="11" t="s">
        <v>785</v>
      </c>
      <c r="C643" s="17"/>
      <c r="D643" s="17"/>
      <c r="E643" s="17"/>
      <c r="F643" s="17"/>
    </row>
    <row r="644" spans="1:6" ht="37.5" x14ac:dyDescent="0.25">
      <c r="A644" s="2"/>
      <c r="B644" s="10" t="s">
        <v>786</v>
      </c>
      <c r="C644" s="16"/>
      <c r="D644" s="16"/>
      <c r="E644" s="16"/>
      <c r="F644" s="16"/>
    </row>
    <row r="645" spans="1:6" ht="47.25" x14ac:dyDescent="0.25">
      <c r="A645" s="3"/>
      <c r="B645" s="11" t="s">
        <v>70</v>
      </c>
      <c r="C645" s="17"/>
      <c r="D645" s="17"/>
      <c r="E645" s="17"/>
      <c r="F645" s="17"/>
    </row>
    <row r="646" spans="1:6" ht="126" x14ac:dyDescent="0.25">
      <c r="A646" s="3"/>
      <c r="B646" s="11" t="s">
        <v>511</v>
      </c>
      <c r="C646" s="17"/>
      <c r="D646" s="17"/>
      <c r="E646" s="17"/>
      <c r="F646" s="17"/>
    </row>
    <row r="647" spans="1:6" ht="31.5" x14ac:dyDescent="0.25">
      <c r="A647" s="3"/>
      <c r="B647" s="11" t="s">
        <v>787</v>
      </c>
      <c r="C647" s="17"/>
      <c r="D647" s="17"/>
      <c r="E647" s="17"/>
      <c r="F647" s="17"/>
    </row>
    <row r="648" spans="1:6" ht="135" x14ac:dyDescent="0.25">
      <c r="A648" s="4"/>
      <c r="B648" s="12" t="s">
        <v>788</v>
      </c>
      <c r="C648" s="18"/>
      <c r="D648" s="18"/>
      <c r="E648" s="18"/>
      <c r="F648" s="18"/>
    </row>
    <row r="649" spans="1:6" x14ac:dyDescent="0.25">
      <c r="A649" s="6" t="s">
        <v>789</v>
      </c>
      <c r="B649" s="15" t="s">
        <v>790</v>
      </c>
      <c r="C649" s="20">
        <f t="shared" ref="C649:C669" si="12">(1)*(1)*(1)*(1)*(1 + (0))</f>
        <v>1</v>
      </c>
      <c r="D649" s="20" t="s">
        <v>35</v>
      </c>
      <c r="E649" s="20">
        <f t="shared" ref="E649:E669" si="13">(0)*(1 + (0))</f>
        <v>0</v>
      </c>
      <c r="F649" s="20">
        <f t="shared" ref="F649:F669" si="14">C649*E649</f>
        <v>0</v>
      </c>
    </row>
    <row r="650" spans="1:6" x14ac:dyDescent="0.25">
      <c r="A650" s="6" t="s">
        <v>791</v>
      </c>
      <c r="B650" s="15" t="s">
        <v>792</v>
      </c>
      <c r="C650" s="20">
        <f t="shared" si="12"/>
        <v>1</v>
      </c>
      <c r="D650" s="20" t="s">
        <v>35</v>
      </c>
      <c r="E650" s="20">
        <f t="shared" si="13"/>
        <v>0</v>
      </c>
      <c r="F650" s="20">
        <f t="shared" si="14"/>
        <v>0</v>
      </c>
    </row>
    <row r="651" spans="1:6" ht="30" x14ac:dyDescent="0.25">
      <c r="A651" s="6" t="s">
        <v>793</v>
      </c>
      <c r="B651" s="15" t="s">
        <v>794</v>
      </c>
      <c r="C651" s="20">
        <f t="shared" si="12"/>
        <v>1</v>
      </c>
      <c r="D651" s="20" t="s">
        <v>35</v>
      </c>
      <c r="E651" s="20">
        <f t="shared" si="13"/>
        <v>0</v>
      </c>
      <c r="F651" s="20">
        <f t="shared" si="14"/>
        <v>0</v>
      </c>
    </row>
    <row r="652" spans="1:6" x14ac:dyDescent="0.25">
      <c r="A652" s="6" t="s">
        <v>795</v>
      </c>
      <c r="B652" s="15" t="s">
        <v>796</v>
      </c>
      <c r="C652" s="20">
        <f t="shared" si="12"/>
        <v>1</v>
      </c>
      <c r="D652" s="20" t="s">
        <v>35</v>
      </c>
      <c r="E652" s="20">
        <f t="shared" si="13"/>
        <v>0</v>
      </c>
      <c r="F652" s="20">
        <f t="shared" si="14"/>
        <v>0</v>
      </c>
    </row>
    <row r="653" spans="1:6" ht="30" x14ac:dyDescent="0.25">
      <c r="A653" s="6" t="s">
        <v>797</v>
      </c>
      <c r="B653" s="15" t="s">
        <v>798</v>
      </c>
      <c r="C653" s="20">
        <f t="shared" si="12"/>
        <v>1</v>
      </c>
      <c r="D653" s="20" t="s">
        <v>35</v>
      </c>
      <c r="E653" s="20">
        <f t="shared" si="13"/>
        <v>0</v>
      </c>
      <c r="F653" s="20">
        <f t="shared" si="14"/>
        <v>0</v>
      </c>
    </row>
    <row r="654" spans="1:6" ht="30" x14ac:dyDescent="0.25">
      <c r="A654" s="6" t="s">
        <v>799</v>
      </c>
      <c r="B654" s="15" t="s">
        <v>800</v>
      </c>
      <c r="C654" s="20">
        <f t="shared" si="12"/>
        <v>1</v>
      </c>
      <c r="D654" s="20" t="s">
        <v>35</v>
      </c>
      <c r="E654" s="20">
        <f t="shared" si="13"/>
        <v>0</v>
      </c>
      <c r="F654" s="20">
        <f t="shared" si="14"/>
        <v>0</v>
      </c>
    </row>
    <row r="655" spans="1:6" x14ac:dyDescent="0.25">
      <c r="A655" s="6" t="s">
        <v>801</v>
      </c>
      <c r="B655" s="15" t="s">
        <v>802</v>
      </c>
      <c r="C655" s="20">
        <f t="shared" si="12"/>
        <v>1</v>
      </c>
      <c r="D655" s="20" t="s">
        <v>35</v>
      </c>
      <c r="E655" s="20">
        <f t="shared" si="13"/>
        <v>0</v>
      </c>
      <c r="F655" s="20">
        <f t="shared" si="14"/>
        <v>0</v>
      </c>
    </row>
    <row r="656" spans="1:6" ht="30" x14ac:dyDescent="0.25">
      <c r="A656" s="6" t="s">
        <v>803</v>
      </c>
      <c r="B656" s="15" t="s">
        <v>804</v>
      </c>
      <c r="C656" s="20">
        <f t="shared" si="12"/>
        <v>1</v>
      </c>
      <c r="D656" s="20" t="s">
        <v>35</v>
      </c>
      <c r="E656" s="20">
        <f t="shared" si="13"/>
        <v>0</v>
      </c>
      <c r="F656" s="20">
        <f t="shared" si="14"/>
        <v>0</v>
      </c>
    </row>
    <row r="657" spans="1:6" x14ac:dyDescent="0.25">
      <c r="A657" s="6" t="s">
        <v>805</v>
      </c>
      <c r="B657" s="15" t="s">
        <v>806</v>
      </c>
      <c r="C657" s="20">
        <f t="shared" si="12"/>
        <v>1</v>
      </c>
      <c r="D657" s="20" t="s">
        <v>35</v>
      </c>
      <c r="E657" s="20">
        <f t="shared" si="13"/>
        <v>0</v>
      </c>
      <c r="F657" s="20">
        <f t="shared" si="14"/>
        <v>0</v>
      </c>
    </row>
    <row r="658" spans="1:6" ht="30" x14ac:dyDescent="0.25">
      <c r="A658" s="6" t="s">
        <v>807</v>
      </c>
      <c r="B658" s="15" t="s">
        <v>808</v>
      </c>
      <c r="C658" s="20">
        <f t="shared" si="12"/>
        <v>1</v>
      </c>
      <c r="D658" s="20" t="s">
        <v>35</v>
      </c>
      <c r="E658" s="20">
        <f t="shared" si="13"/>
        <v>0</v>
      </c>
      <c r="F658" s="20">
        <f t="shared" si="14"/>
        <v>0</v>
      </c>
    </row>
    <row r="659" spans="1:6" x14ac:dyDescent="0.25">
      <c r="A659" s="6" t="s">
        <v>809</v>
      </c>
      <c r="B659" s="15" t="s">
        <v>810</v>
      </c>
      <c r="C659" s="20">
        <f t="shared" si="12"/>
        <v>1</v>
      </c>
      <c r="D659" s="20" t="s">
        <v>35</v>
      </c>
      <c r="E659" s="20">
        <f t="shared" si="13"/>
        <v>0</v>
      </c>
      <c r="F659" s="20">
        <f t="shared" si="14"/>
        <v>0</v>
      </c>
    </row>
    <row r="660" spans="1:6" x14ac:dyDescent="0.25">
      <c r="A660" s="6" t="s">
        <v>811</v>
      </c>
      <c r="B660" s="15" t="s">
        <v>812</v>
      </c>
      <c r="C660" s="20">
        <f t="shared" si="12"/>
        <v>1</v>
      </c>
      <c r="D660" s="20" t="s">
        <v>35</v>
      </c>
      <c r="E660" s="20">
        <f t="shared" si="13"/>
        <v>0</v>
      </c>
      <c r="F660" s="20">
        <f t="shared" si="14"/>
        <v>0</v>
      </c>
    </row>
    <row r="661" spans="1:6" x14ac:dyDescent="0.25">
      <c r="A661" s="6" t="s">
        <v>813</v>
      </c>
      <c r="B661" s="15" t="s">
        <v>814</v>
      </c>
      <c r="C661" s="20">
        <f t="shared" si="12"/>
        <v>1</v>
      </c>
      <c r="D661" s="20" t="s">
        <v>35</v>
      </c>
      <c r="E661" s="20">
        <f t="shared" si="13"/>
        <v>0</v>
      </c>
      <c r="F661" s="20">
        <f t="shared" si="14"/>
        <v>0</v>
      </c>
    </row>
    <row r="662" spans="1:6" ht="30" x14ac:dyDescent="0.25">
      <c r="A662" s="6" t="s">
        <v>815</v>
      </c>
      <c r="B662" s="15" t="s">
        <v>816</v>
      </c>
      <c r="C662" s="20">
        <f t="shared" si="12"/>
        <v>1</v>
      </c>
      <c r="D662" s="20" t="s">
        <v>35</v>
      </c>
      <c r="E662" s="20">
        <f t="shared" si="13"/>
        <v>0</v>
      </c>
      <c r="F662" s="20">
        <f t="shared" si="14"/>
        <v>0</v>
      </c>
    </row>
    <row r="663" spans="1:6" ht="30" x14ac:dyDescent="0.25">
      <c r="A663" s="6" t="s">
        <v>817</v>
      </c>
      <c r="B663" s="15" t="s">
        <v>818</v>
      </c>
      <c r="C663" s="20">
        <f t="shared" si="12"/>
        <v>1</v>
      </c>
      <c r="D663" s="20" t="s">
        <v>35</v>
      </c>
      <c r="E663" s="20">
        <f t="shared" si="13"/>
        <v>0</v>
      </c>
      <c r="F663" s="20">
        <f t="shared" si="14"/>
        <v>0</v>
      </c>
    </row>
    <row r="664" spans="1:6" ht="30" x14ac:dyDescent="0.25">
      <c r="A664" s="6" t="s">
        <v>819</v>
      </c>
      <c r="B664" s="15" t="s">
        <v>820</v>
      </c>
      <c r="C664" s="20">
        <f t="shared" si="12"/>
        <v>1</v>
      </c>
      <c r="D664" s="20" t="s">
        <v>35</v>
      </c>
      <c r="E664" s="20">
        <f t="shared" si="13"/>
        <v>0</v>
      </c>
      <c r="F664" s="20">
        <f t="shared" si="14"/>
        <v>0</v>
      </c>
    </row>
    <row r="665" spans="1:6" ht="30" x14ac:dyDescent="0.25">
      <c r="A665" s="6" t="s">
        <v>821</v>
      </c>
      <c r="B665" s="15" t="s">
        <v>822</v>
      </c>
      <c r="C665" s="20">
        <f t="shared" si="12"/>
        <v>1</v>
      </c>
      <c r="D665" s="20" t="s">
        <v>35</v>
      </c>
      <c r="E665" s="20">
        <f t="shared" si="13"/>
        <v>0</v>
      </c>
      <c r="F665" s="20">
        <f t="shared" si="14"/>
        <v>0</v>
      </c>
    </row>
    <row r="666" spans="1:6" x14ac:dyDescent="0.25">
      <c r="A666" s="6" t="s">
        <v>823</v>
      </c>
      <c r="B666" s="15" t="s">
        <v>824</v>
      </c>
      <c r="C666" s="20">
        <f t="shared" si="12"/>
        <v>1</v>
      </c>
      <c r="D666" s="20" t="s">
        <v>35</v>
      </c>
      <c r="E666" s="20">
        <f t="shared" si="13"/>
        <v>0</v>
      </c>
      <c r="F666" s="20">
        <f t="shared" si="14"/>
        <v>0</v>
      </c>
    </row>
    <row r="667" spans="1:6" ht="30" x14ac:dyDescent="0.25">
      <c r="A667" s="6" t="s">
        <v>825</v>
      </c>
      <c r="B667" s="15" t="s">
        <v>826</v>
      </c>
      <c r="C667" s="20">
        <f t="shared" si="12"/>
        <v>1</v>
      </c>
      <c r="D667" s="20" t="s">
        <v>35</v>
      </c>
      <c r="E667" s="20">
        <f t="shared" si="13"/>
        <v>0</v>
      </c>
      <c r="F667" s="20">
        <f t="shared" si="14"/>
        <v>0</v>
      </c>
    </row>
    <row r="668" spans="1:6" x14ac:dyDescent="0.25">
      <c r="A668" s="6" t="s">
        <v>827</v>
      </c>
      <c r="B668" s="15" t="s">
        <v>828</v>
      </c>
      <c r="C668" s="20">
        <f t="shared" si="12"/>
        <v>1</v>
      </c>
      <c r="D668" s="20" t="s">
        <v>35</v>
      </c>
      <c r="E668" s="20">
        <f t="shared" si="13"/>
        <v>0</v>
      </c>
      <c r="F668" s="20">
        <f t="shared" si="14"/>
        <v>0</v>
      </c>
    </row>
    <row r="669" spans="1:6" x14ac:dyDescent="0.25">
      <c r="A669" s="6" t="s">
        <v>829</v>
      </c>
      <c r="B669" s="15" t="s">
        <v>830</v>
      </c>
      <c r="C669" s="20">
        <f t="shared" si="12"/>
        <v>1</v>
      </c>
      <c r="D669" s="20" t="s">
        <v>35</v>
      </c>
      <c r="E669" s="20">
        <f t="shared" si="13"/>
        <v>0</v>
      </c>
      <c r="F669" s="20">
        <f t="shared" si="14"/>
        <v>0</v>
      </c>
    </row>
    <row r="670" spans="1:6" ht="30" x14ac:dyDescent="0.25">
      <c r="A670" s="5"/>
      <c r="B670" s="13" t="s">
        <v>831</v>
      </c>
      <c r="C670" s="19"/>
      <c r="D670" s="19"/>
      <c r="E670" s="19"/>
      <c r="F670" s="19"/>
    </row>
    <row r="671" spans="1:6" x14ac:dyDescent="0.25">
      <c r="A671" s="4"/>
      <c r="B671" s="12" t="s">
        <v>775</v>
      </c>
      <c r="C671" s="18"/>
      <c r="D671" s="18"/>
      <c r="E671" s="18"/>
      <c r="F671" s="18"/>
    </row>
    <row r="672" spans="1:6" x14ac:dyDescent="0.25">
      <c r="A672" s="4"/>
      <c r="B672" s="12" t="s">
        <v>775</v>
      </c>
      <c r="C672" s="18"/>
      <c r="D672" s="18"/>
      <c r="E672" s="18"/>
      <c r="F672" s="18"/>
    </row>
    <row r="673" spans="1:6" x14ac:dyDescent="0.25">
      <c r="A673" s="4"/>
      <c r="B673" s="12" t="s">
        <v>775</v>
      </c>
      <c r="C673" s="18"/>
      <c r="D673" s="18"/>
      <c r="E673" s="18"/>
      <c r="F673" s="18"/>
    </row>
    <row r="674" spans="1:6" x14ac:dyDescent="0.25">
      <c r="A674" s="4"/>
      <c r="B674" s="12" t="s">
        <v>775</v>
      </c>
      <c r="C674" s="18"/>
      <c r="D674" s="18"/>
      <c r="E674" s="18"/>
      <c r="F674" s="18"/>
    </row>
    <row r="675" spans="1:6" x14ac:dyDescent="0.25">
      <c r="A675" s="4"/>
      <c r="B675" s="12" t="s">
        <v>775</v>
      </c>
      <c r="C675" s="18"/>
      <c r="D675" s="18"/>
      <c r="E675" s="18"/>
      <c r="F675" s="18"/>
    </row>
    <row r="676" spans="1:6" x14ac:dyDescent="0.25">
      <c r="A676" s="4"/>
      <c r="B676" s="12" t="s">
        <v>775</v>
      </c>
      <c r="C676" s="18"/>
      <c r="D676" s="18"/>
      <c r="E676" s="18"/>
      <c r="F676" s="18"/>
    </row>
    <row r="677" spans="1:6" x14ac:dyDescent="0.25">
      <c r="A677" s="5"/>
      <c r="B677" s="13" t="s">
        <v>776</v>
      </c>
      <c r="C677" s="19"/>
      <c r="D677" s="19"/>
      <c r="E677" s="19"/>
      <c r="F677" s="19"/>
    </row>
    <row r="678" spans="1:6" x14ac:dyDescent="0.25">
      <c r="A678" s="6" t="s">
        <v>832</v>
      </c>
      <c r="B678" s="14" t="s">
        <v>833</v>
      </c>
      <c r="C678" s="20">
        <f>(1)*(1)*(1)*(1)*(1 + (0))</f>
        <v>1</v>
      </c>
      <c r="D678" s="20" t="s">
        <v>35</v>
      </c>
      <c r="E678" s="20">
        <f>(0)*(1 + (0))</f>
        <v>0</v>
      </c>
      <c r="F678" s="20">
        <f>C678*E678</f>
        <v>0</v>
      </c>
    </row>
    <row r="679" spans="1:6" x14ac:dyDescent="0.25">
      <c r="A679" s="6" t="s">
        <v>834</v>
      </c>
      <c r="B679" s="14" t="s">
        <v>835</v>
      </c>
      <c r="C679" s="20">
        <f>(1)*(1)*(1)*(1)*(1 + (0))</f>
        <v>1</v>
      </c>
      <c r="D679" s="20" t="s">
        <v>35</v>
      </c>
      <c r="E679" s="20">
        <f>(0)*(1 + (0))</f>
        <v>0</v>
      </c>
      <c r="F679" s="20">
        <f>C679*E679</f>
        <v>0</v>
      </c>
    </row>
    <row r="680" spans="1:6" ht="210" x14ac:dyDescent="0.25">
      <c r="A680" s="6" t="s">
        <v>836</v>
      </c>
      <c r="B680" s="14" t="s">
        <v>837</v>
      </c>
      <c r="C680" s="20">
        <f>(1)*(1)*(1)*(1)*(1 + (0))</f>
        <v>1</v>
      </c>
      <c r="D680" s="20" t="s">
        <v>35</v>
      </c>
      <c r="E680" s="20">
        <f>(0)*(1 + (0))</f>
        <v>0</v>
      </c>
      <c r="F680" s="20">
        <f>C680*E680</f>
        <v>0</v>
      </c>
    </row>
    <row r="681" spans="1:6" ht="78.75" x14ac:dyDescent="0.25">
      <c r="A681" s="3"/>
      <c r="B681" s="11" t="s">
        <v>785</v>
      </c>
      <c r="C681" s="17"/>
      <c r="D681" s="17"/>
      <c r="E681" s="17"/>
      <c r="F681" s="17"/>
    </row>
    <row r="682" spans="1:6" ht="18.75" x14ac:dyDescent="0.25">
      <c r="A682" s="2"/>
      <c r="B682" s="10" t="s">
        <v>838</v>
      </c>
      <c r="C682" s="16"/>
      <c r="D682" s="16"/>
      <c r="E682" s="16"/>
      <c r="F682" s="16"/>
    </row>
    <row r="683" spans="1:6" ht="31.5" x14ac:dyDescent="0.25">
      <c r="A683" s="3"/>
      <c r="B683" s="11" t="s">
        <v>839</v>
      </c>
      <c r="C683" s="17"/>
      <c r="D683" s="17"/>
      <c r="E683" s="17"/>
      <c r="F683" s="17"/>
    </row>
    <row r="684" spans="1:6" x14ac:dyDescent="0.25">
      <c r="A684" s="4"/>
      <c r="B684" s="12" t="s">
        <v>840</v>
      </c>
      <c r="C684" s="18"/>
      <c r="D684" s="18"/>
      <c r="E684" s="18"/>
      <c r="F684" s="18"/>
    </row>
    <row r="685" spans="1:6" ht="120" x14ac:dyDescent="0.25">
      <c r="A685" s="5"/>
      <c r="B685" s="13" t="s">
        <v>841</v>
      </c>
      <c r="C685" s="19"/>
      <c r="D685" s="19"/>
      <c r="E685" s="19"/>
      <c r="F685" s="19"/>
    </row>
    <row r="686" spans="1:6" x14ac:dyDescent="0.25">
      <c r="A686" s="6" t="s">
        <v>842</v>
      </c>
      <c r="B686" s="14" t="s">
        <v>843</v>
      </c>
      <c r="C686" s="20">
        <f>(68)*(1)*(1)*(1)*(1 + (0))</f>
        <v>68</v>
      </c>
      <c r="D686" s="20" t="s">
        <v>172</v>
      </c>
      <c r="E686" s="20">
        <f t="shared" ref="E686:E691" si="15">(0)*(1 + (0))</f>
        <v>0</v>
      </c>
      <c r="F686" s="20">
        <f t="shared" ref="F686:F691" si="16">C686*E686</f>
        <v>0</v>
      </c>
    </row>
    <row r="687" spans="1:6" x14ac:dyDescent="0.25">
      <c r="A687" s="6" t="s">
        <v>844</v>
      </c>
      <c r="B687" s="14" t="s">
        <v>845</v>
      </c>
      <c r="C687" s="20">
        <f>(98)*(1)*(1)*(1)*(1 + (0))</f>
        <v>98</v>
      </c>
      <c r="D687" s="20" t="s">
        <v>172</v>
      </c>
      <c r="E687" s="20">
        <f t="shared" si="15"/>
        <v>0</v>
      </c>
      <c r="F687" s="20">
        <f t="shared" si="16"/>
        <v>0</v>
      </c>
    </row>
    <row r="688" spans="1:6" x14ac:dyDescent="0.25">
      <c r="A688" s="6" t="s">
        <v>846</v>
      </c>
      <c r="B688" s="14" t="s">
        <v>847</v>
      </c>
      <c r="C688" s="20">
        <f>(36)*(1)*(1)*(1)*(1 + (0))</f>
        <v>36</v>
      </c>
      <c r="D688" s="20" t="s">
        <v>172</v>
      </c>
      <c r="E688" s="20">
        <f t="shared" si="15"/>
        <v>0</v>
      </c>
      <c r="F688" s="20">
        <f t="shared" si="16"/>
        <v>0</v>
      </c>
    </row>
    <row r="689" spans="1:6" x14ac:dyDescent="0.25">
      <c r="A689" s="6" t="s">
        <v>848</v>
      </c>
      <c r="B689" s="14" t="s">
        <v>849</v>
      </c>
      <c r="C689" s="20">
        <f>(24)*(1)*(1)*(1)*(1 + (0))</f>
        <v>24</v>
      </c>
      <c r="D689" s="20" t="s">
        <v>172</v>
      </c>
      <c r="E689" s="20">
        <f t="shared" si="15"/>
        <v>0</v>
      </c>
      <c r="F689" s="20">
        <f t="shared" si="16"/>
        <v>0</v>
      </c>
    </row>
    <row r="690" spans="1:6" x14ac:dyDescent="0.25">
      <c r="A690" s="6" t="s">
        <v>850</v>
      </c>
      <c r="B690" s="14" t="s">
        <v>851</v>
      </c>
      <c r="C690" s="20">
        <f>(9)*(1)*(1)*(1)*(1 + (0))</f>
        <v>9</v>
      </c>
      <c r="D690" s="20" t="s">
        <v>172</v>
      </c>
      <c r="E690" s="20">
        <f t="shared" si="15"/>
        <v>0</v>
      </c>
      <c r="F690" s="20">
        <f t="shared" si="16"/>
        <v>0</v>
      </c>
    </row>
    <row r="691" spans="1:6" ht="45" x14ac:dyDescent="0.25">
      <c r="A691" s="6" t="s">
        <v>852</v>
      </c>
      <c r="B691" s="14" t="s">
        <v>853</v>
      </c>
      <c r="C691" s="20">
        <f>(4)*(1)*(1)*(1)*(1 + (0))</f>
        <v>4</v>
      </c>
      <c r="D691" s="20" t="s">
        <v>172</v>
      </c>
      <c r="E691" s="20">
        <f t="shared" si="15"/>
        <v>0</v>
      </c>
      <c r="F691" s="20">
        <f t="shared" si="16"/>
        <v>0</v>
      </c>
    </row>
    <row r="692" spans="1:6" ht="105" x14ac:dyDescent="0.25">
      <c r="A692" s="5"/>
      <c r="B692" s="13" t="s">
        <v>854</v>
      </c>
      <c r="C692" s="19"/>
      <c r="D692" s="19"/>
      <c r="E692" s="19"/>
      <c r="F692" s="19"/>
    </row>
    <row r="693" spans="1:6" x14ac:dyDescent="0.25">
      <c r="A693" s="6" t="s">
        <v>855</v>
      </c>
      <c r="B693" s="14" t="s">
        <v>849</v>
      </c>
      <c r="C693" s="20">
        <f>(50)*(1)*(1)*(1)*(1 + (0))</f>
        <v>50</v>
      </c>
      <c r="D693" s="20" t="s">
        <v>172</v>
      </c>
      <c r="E693" s="20">
        <f>(0)*(1 + (0))</f>
        <v>0</v>
      </c>
      <c r="F693" s="20">
        <f>C693*E693</f>
        <v>0</v>
      </c>
    </row>
    <row r="694" spans="1:6" ht="45" x14ac:dyDescent="0.25">
      <c r="A694" s="5"/>
      <c r="B694" s="13" t="s">
        <v>856</v>
      </c>
      <c r="C694" s="19"/>
      <c r="D694" s="19"/>
      <c r="E694" s="19"/>
      <c r="F694" s="19"/>
    </row>
    <row r="695" spans="1:6" x14ac:dyDescent="0.25">
      <c r="A695" s="6" t="s">
        <v>857</v>
      </c>
      <c r="B695" s="14" t="s">
        <v>20</v>
      </c>
      <c r="C695" s="20">
        <f>(20)*(1)*(1)*(1)*(1 + (0))</f>
        <v>20</v>
      </c>
      <c r="D695" s="20" t="s">
        <v>13</v>
      </c>
      <c r="E695" s="20">
        <f>(0)*(1 + (0))</f>
        <v>0</v>
      </c>
      <c r="F695" s="20">
        <f>C695*E695</f>
        <v>0</v>
      </c>
    </row>
    <row r="696" spans="1:6" x14ac:dyDescent="0.25">
      <c r="A696" s="6" t="s">
        <v>858</v>
      </c>
      <c r="B696" s="14" t="s">
        <v>22</v>
      </c>
      <c r="C696" s="20">
        <f>(20)*(1)*(1)*(1)*(1 + (0))</f>
        <v>20</v>
      </c>
      <c r="D696" s="20" t="s">
        <v>13</v>
      </c>
      <c r="E696" s="20">
        <f>(0)*(1 + (0))</f>
        <v>0</v>
      </c>
      <c r="F696" s="20">
        <f>C696*E696</f>
        <v>0</v>
      </c>
    </row>
    <row r="697" spans="1:6" ht="30" x14ac:dyDescent="0.25">
      <c r="A697" s="6" t="s">
        <v>859</v>
      </c>
      <c r="B697" s="14" t="s">
        <v>24</v>
      </c>
      <c r="C697" s="20">
        <f>(20)*(1)*(1)*(1)*(1 + (0))</f>
        <v>20</v>
      </c>
      <c r="D697" s="20" t="s">
        <v>13</v>
      </c>
      <c r="E697" s="20">
        <f>(0)*(1 + (0))</f>
        <v>0</v>
      </c>
      <c r="F697" s="20">
        <f>C697*E697</f>
        <v>0</v>
      </c>
    </row>
    <row r="698" spans="1:6" x14ac:dyDescent="0.25">
      <c r="A698" s="4"/>
      <c r="B698" s="12" t="s">
        <v>32</v>
      </c>
      <c r="C698" s="18"/>
      <c r="D698" s="18"/>
      <c r="E698" s="18"/>
      <c r="F698" s="18"/>
    </row>
    <row r="699" spans="1:6" x14ac:dyDescent="0.25">
      <c r="A699" s="6" t="s">
        <v>860</v>
      </c>
      <c r="B699" s="15" t="s">
        <v>34</v>
      </c>
      <c r="C699" s="20">
        <f>(1)*(1)*(1)*(1)*(1 + (0))</f>
        <v>1</v>
      </c>
      <c r="D699" s="20" t="s">
        <v>35</v>
      </c>
      <c r="E699" s="20">
        <f>(0)*(1 + (0))</f>
        <v>0</v>
      </c>
      <c r="F699" s="20">
        <f>C699*E699</f>
        <v>0</v>
      </c>
    </row>
    <row r="700" spans="1:6" ht="45" x14ac:dyDescent="0.25">
      <c r="A700" s="4"/>
      <c r="B700" s="12" t="s">
        <v>861</v>
      </c>
      <c r="C700" s="18"/>
      <c r="D700" s="18"/>
      <c r="E700" s="18"/>
      <c r="F700" s="18"/>
    </row>
    <row r="701" spans="1:6" x14ac:dyDescent="0.25">
      <c r="A701" s="5"/>
      <c r="B701" s="13" t="s">
        <v>862</v>
      </c>
      <c r="C701" s="19"/>
      <c r="D701" s="19"/>
      <c r="E701" s="19"/>
      <c r="F701" s="19"/>
    </row>
    <row r="702" spans="1:6" ht="30" x14ac:dyDescent="0.25">
      <c r="A702" s="6" t="s">
        <v>863</v>
      </c>
      <c r="B702" s="14" t="s">
        <v>864</v>
      </c>
      <c r="C702" s="20">
        <f>(193)*(1)*(1)*(1)*(1 + (0))</f>
        <v>193</v>
      </c>
      <c r="D702" s="20" t="s">
        <v>172</v>
      </c>
      <c r="E702" s="20">
        <f>(0)*(1 + (0))</f>
        <v>0</v>
      </c>
      <c r="F702" s="20">
        <f>C702*E702</f>
        <v>0</v>
      </c>
    </row>
    <row r="703" spans="1:6" ht="30" x14ac:dyDescent="0.25">
      <c r="A703" s="6" t="s">
        <v>865</v>
      </c>
      <c r="B703" s="14" t="s">
        <v>866</v>
      </c>
      <c r="C703" s="20">
        <f>(41)*(1)*(1)*(1)*(1 + (0))</f>
        <v>41</v>
      </c>
      <c r="D703" s="20" t="s">
        <v>172</v>
      </c>
      <c r="E703" s="20">
        <f>(0)*(1 + (0))</f>
        <v>0</v>
      </c>
      <c r="F703" s="20">
        <f>C703*E703</f>
        <v>0</v>
      </c>
    </row>
    <row r="704" spans="1:6" ht="45" x14ac:dyDescent="0.25">
      <c r="A704" s="6" t="s">
        <v>867</v>
      </c>
      <c r="B704" s="14" t="s">
        <v>868</v>
      </c>
      <c r="C704" s="20">
        <f>(4)*(1)*(1)*(1)*(1 + (0))</f>
        <v>4</v>
      </c>
      <c r="D704" s="20" t="s">
        <v>172</v>
      </c>
      <c r="E704" s="20">
        <f>(0)*(1 + (0))</f>
        <v>0</v>
      </c>
      <c r="F704" s="20">
        <f>C704*E704</f>
        <v>0</v>
      </c>
    </row>
    <row r="705" spans="1:6" ht="30" x14ac:dyDescent="0.25">
      <c r="A705" s="4"/>
      <c r="B705" s="12" t="s">
        <v>869</v>
      </c>
      <c r="C705" s="18"/>
      <c r="D705" s="18"/>
      <c r="E705" s="18"/>
      <c r="F705" s="18"/>
    </row>
    <row r="706" spans="1:6" ht="105" x14ac:dyDescent="0.25">
      <c r="A706" s="5"/>
      <c r="B706" s="13" t="s">
        <v>870</v>
      </c>
      <c r="C706" s="19"/>
      <c r="D706" s="19"/>
      <c r="E706" s="19"/>
      <c r="F706" s="19"/>
    </row>
    <row r="707" spans="1:6" ht="30" x14ac:dyDescent="0.25">
      <c r="A707" s="6" t="s">
        <v>871</v>
      </c>
      <c r="B707" s="14" t="s">
        <v>864</v>
      </c>
      <c r="C707" s="20">
        <f>(50)*(1)*(1)*(1)*(1 + (0))</f>
        <v>50</v>
      </c>
      <c r="D707" s="20" t="s">
        <v>172</v>
      </c>
      <c r="E707" s="20">
        <f>(0)*(1 + (0))</f>
        <v>0</v>
      </c>
      <c r="F707" s="20">
        <f>C707*E707</f>
        <v>0</v>
      </c>
    </row>
    <row r="708" spans="1:6" ht="30" x14ac:dyDescent="0.25">
      <c r="A708" s="6" t="s">
        <v>872</v>
      </c>
      <c r="B708" s="14" t="s">
        <v>866</v>
      </c>
      <c r="C708" s="20">
        <f>(25)*(1)*(1)*(1)*(1 + (0))</f>
        <v>25</v>
      </c>
      <c r="D708" s="20" t="s">
        <v>172</v>
      </c>
      <c r="E708" s="20">
        <f>(0)*(1 + (0))</f>
        <v>0</v>
      </c>
      <c r="F708" s="20">
        <f>C708*E708</f>
        <v>0</v>
      </c>
    </row>
    <row r="709" spans="1:6" ht="45" x14ac:dyDescent="0.25">
      <c r="A709" s="4"/>
      <c r="B709" s="12" t="s">
        <v>873</v>
      </c>
      <c r="C709" s="18"/>
      <c r="D709" s="18"/>
      <c r="E709" s="18"/>
      <c r="F709" s="18"/>
    </row>
    <row r="710" spans="1:6" x14ac:dyDescent="0.25">
      <c r="A710" s="5"/>
      <c r="B710" s="13" t="s">
        <v>279</v>
      </c>
      <c r="C710" s="19"/>
      <c r="D710" s="19"/>
      <c r="E710" s="19"/>
      <c r="F710" s="19"/>
    </row>
    <row r="711" spans="1:6" ht="30" x14ac:dyDescent="0.25">
      <c r="A711" s="6" t="s">
        <v>874</v>
      </c>
      <c r="B711" s="14" t="s">
        <v>875</v>
      </c>
      <c r="C711" s="20">
        <f>(193)*(1)*(1)*(1)*(1 + (0))</f>
        <v>193</v>
      </c>
      <c r="D711" s="20" t="s">
        <v>172</v>
      </c>
      <c r="E711" s="20">
        <f>(0)*(1 + (0))</f>
        <v>0</v>
      </c>
      <c r="F711" s="20">
        <f>C711*E711</f>
        <v>0</v>
      </c>
    </row>
    <row r="712" spans="1:6" ht="30" x14ac:dyDescent="0.25">
      <c r="A712" s="6" t="s">
        <v>876</v>
      </c>
      <c r="B712" s="14" t="s">
        <v>877</v>
      </c>
      <c r="C712" s="20">
        <f>(23)*(1)*(1)*(1)*(1 + (0))</f>
        <v>23</v>
      </c>
      <c r="D712" s="20" t="s">
        <v>172</v>
      </c>
      <c r="E712" s="20">
        <f>(0)*(1 + (0))</f>
        <v>0</v>
      </c>
      <c r="F712" s="20">
        <f>C712*E712</f>
        <v>0</v>
      </c>
    </row>
    <row r="713" spans="1:6" x14ac:dyDescent="0.25">
      <c r="A713" s="5"/>
      <c r="B713" s="13" t="s">
        <v>282</v>
      </c>
      <c r="C713" s="19"/>
      <c r="D713" s="19"/>
      <c r="E713" s="19"/>
      <c r="F713" s="19"/>
    </row>
    <row r="714" spans="1:6" x14ac:dyDescent="0.25">
      <c r="A714" s="6" t="s">
        <v>878</v>
      </c>
      <c r="B714" s="14" t="s">
        <v>879</v>
      </c>
      <c r="C714" s="20">
        <f>(23)*(1)*(1)*(1)*(1 + (0))</f>
        <v>23</v>
      </c>
      <c r="D714" s="20" t="s">
        <v>69</v>
      </c>
      <c r="E714" s="20">
        <f t="shared" ref="E714:E719" si="17">(0)*(1 + (0))</f>
        <v>0</v>
      </c>
      <c r="F714" s="20">
        <f t="shared" ref="F714:F719" si="18">C714*E714</f>
        <v>0</v>
      </c>
    </row>
    <row r="715" spans="1:6" x14ac:dyDescent="0.25">
      <c r="A715" s="6" t="s">
        <v>880</v>
      </c>
      <c r="B715" s="14" t="s">
        <v>881</v>
      </c>
      <c r="C715" s="20">
        <f>(25)*(1)*(1)*(1)*(1 + (0))</f>
        <v>25</v>
      </c>
      <c r="D715" s="20" t="s">
        <v>69</v>
      </c>
      <c r="E715" s="20">
        <f t="shared" si="17"/>
        <v>0</v>
      </c>
      <c r="F715" s="20">
        <f t="shared" si="18"/>
        <v>0</v>
      </c>
    </row>
    <row r="716" spans="1:6" x14ac:dyDescent="0.25">
      <c r="A716" s="6" t="s">
        <v>882</v>
      </c>
      <c r="B716" s="14" t="s">
        <v>883</v>
      </c>
      <c r="C716" s="20">
        <f>(23)*(1)*(1)*(1)*(1 + (0))</f>
        <v>23</v>
      </c>
      <c r="D716" s="20" t="s">
        <v>69</v>
      </c>
      <c r="E716" s="20">
        <f t="shared" si="17"/>
        <v>0</v>
      </c>
      <c r="F716" s="20">
        <f t="shared" si="18"/>
        <v>0</v>
      </c>
    </row>
    <row r="717" spans="1:6" x14ac:dyDescent="0.25">
      <c r="A717" s="6" t="s">
        <v>884</v>
      </c>
      <c r="B717" s="14" t="s">
        <v>885</v>
      </c>
      <c r="C717" s="20">
        <f>(4)*(1)*(1)*(1)*(1 + (0))</f>
        <v>4</v>
      </c>
      <c r="D717" s="20" t="s">
        <v>69</v>
      </c>
      <c r="E717" s="20">
        <f t="shared" si="17"/>
        <v>0</v>
      </c>
      <c r="F717" s="20">
        <f t="shared" si="18"/>
        <v>0</v>
      </c>
    </row>
    <row r="718" spans="1:6" ht="60" x14ac:dyDescent="0.25">
      <c r="A718" s="6" t="s">
        <v>886</v>
      </c>
      <c r="B718" s="14" t="s">
        <v>887</v>
      </c>
      <c r="C718" s="20">
        <f>(10)*(1)*(1)*(1)*(1 + (0))</f>
        <v>10</v>
      </c>
      <c r="D718" s="20" t="s">
        <v>69</v>
      </c>
      <c r="E718" s="20">
        <f t="shared" si="17"/>
        <v>0</v>
      </c>
      <c r="F718" s="20">
        <f t="shared" si="18"/>
        <v>0</v>
      </c>
    </row>
    <row r="719" spans="1:6" ht="60" x14ac:dyDescent="0.25">
      <c r="A719" s="6" t="s">
        <v>888</v>
      </c>
      <c r="B719" s="14" t="s">
        <v>889</v>
      </c>
      <c r="C719" s="20">
        <f>(13)*(1)*(1)*(1)*(1 + (0))</f>
        <v>13</v>
      </c>
      <c r="D719" s="20" t="s">
        <v>69</v>
      </c>
      <c r="E719" s="20">
        <f t="shared" si="17"/>
        <v>0</v>
      </c>
      <c r="F719" s="20">
        <f t="shared" si="18"/>
        <v>0</v>
      </c>
    </row>
    <row r="720" spans="1:6" ht="45" x14ac:dyDescent="0.25">
      <c r="A720" s="4"/>
      <c r="B720" s="12" t="s">
        <v>890</v>
      </c>
      <c r="C720" s="18"/>
      <c r="D720" s="18"/>
      <c r="E720" s="18"/>
      <c r="F720" s="18"/>
    </row>
    <row r="721" spans="1:6" x14ac:dyDescent="0.25">
      <c r="A721" s="5"/>
      <c r="B721" s="13" t="s">
        <v>279</v>
      </c>
      <c r="C721" s="19"/>
      <c r="D721" s="19"/>
      <c r="E721" s="19"/>
      <c r="F721" s="19"/>
    </row>
    <row r="722" spans="1:6" ht="30" x14ac:dyDescent="0.25">
      <c r="A722" s="6" t="s">
        <v>891</v>
      </c>
      <c r="B722" s="14" t="s">
        <v>892</v>
      </c>
      <c r="C722" s="20">
        <f>(41)*(1)*(1)*(1)*(1 + (0))</f>
        <v>41</v>
      </c>
      <c r="D722" s="20" t="s">
        <v>172</v>
      </c>
      <c r="E722" s="20">
        <f>(0)*(1 + (0))</f>
        <v>0</v>
      </c>
      <c r="F722" s="20">
        <f>C722*E722</f>
        <v>0</v>
      </c>
    </row>
    <row r="723" spans="1:6" ht="45" x14ac:dyDescent="0.25">
      <c r="A723" s="6" t="s">
        <v>893</v>
      </c>
      <c r="B723" s="14" t="s">
        <v>894</v>
      </c>
      <c r="C723" s="20">
        <f>(4)*(1)*(1)*(1)*(1 + (0))</f>
        <v>4</v>
      </c>
      <c r="D723" s="20" t="s">
        <v>172</v>
      </c>
      <c r="E723" s="20">
        <f>(0)*(1 + (0))</f>
        <v>0</v>
      </c>
      <c r="F723" s="20">
        <f>C723*E723</f>
        <v>0</v>
      </c>
    </row>
    <row r="724" spans="1:6" ht="30" x14ac:dyDescent="0.25">
      <c r="A724" s="6" t="s">
        <v>895</v>
      </c>
      <c r="B724" s="14" t="s">
        <v>896</v>
      </c>
      <c r="C724" s="20">
        <f>(5)*(1)*(1)*(1)*(1 + (0))</f>
        <v>5</v>
      </c>
      <c r="D724" s="20" t="s">
        <v>172</v>
      </c>
      <c r="E724" s="20">
        <f>(0)*(1 + (0))</f>
        <v>0</v>
      </c>
      <c r="F724" s="20">
        <f>C724*E724</f>
        <v>0</v>
      </c>
    </row>
    <row r="725" spans="1:6" x14ac:dyDescent="0.25">
      <c r="A725" s="5"/>
      <c r="B725" s="13" t="s">
        <v>282</v>
      </c>
      <c r="C725" s="19"/>
      <c r="D725" s="19"/>
      <c r="E725" s="19"/>
      <c r="F725" s="19"/>
    </row>
    <row r="726" spans="1:6" ht="30" x14ac:dyDescent="0.25">
      <c r="A726" s="6" t="s">
        <v>897</v>
      </c>
      <c r="B726" s="14" t="s">
        <v>898</v>
      </c>
      <c r="C726" s="20">
        <f>(2)*(1)*(1)*(1)*(1 + (0))</f>
        <v>2</v>
      </c>
      <c r="D726" s="20" t="s">
        <v>69</v>
      </c>
      <c r="E726" s="20">
        <f t="shared" ref="E726:E731" si="19">(0)*(1 + (0))</f>
        <v>0</v>
      </c>
      <c r="F726" s="20">
        <f t="shared" ref="F726:F731" si="20">C726*E726</f>
        <v>0</v>
      </c>
    </row>
    <row r="727" spans="1:6" x14ac:dyDescent="0.25">
      <c r="A727" s="6" t="s">
        <v>899</v>
      </c>
      <c r="B727" s="14" t="s">
        <v>879</v>
      </c>
      <c r="C727" s="20">
        <f>(5)*(1)*(1)*(1)*(1 + (0))</f>
        <v>5</v>
      </c>
      <c r="D727" s="20" t="s">
        <v>69</v>
      </c>
      <c r="E727" s="20">
        <f t="shared" si="19"/>
        <v>0</v>
      </c>
      <c r="F727" s="20">
        <f t="shared" si="20"/>
        <v>0</v>
      </c>
    </row>
    <row r="728" spans="1:6" x14ac:dyDescent="0.25">
      <c r="A728" s="6" t="s">
        <v>900</v>
      </c>
      <c r="B728" s="14" t="s">
        <v>881</v>
      </c>
      <c r="C728" s="20">
        <f>(10)*(1)*(1)*(1)*(1 + (0))</f>
        <v>10</v>
      </c>
      <c r="D728" s="20" t="s">
        <v>69</v>
      </c>
      <c r="E728" s="20">
        <f t="shared" si="19"/>
        <v>0</v>
      </c>
      <c r="F728" s="20">
        <f t="shared" si="20"/>
        <v>0</v>
      </c>
    </row>
    <row r="729" spans="1:6" x14ac:dyDescent="0.25">
      <c r="A729" s="6" t="s">
        <v>901</v>
      </c>
      <c r="B729" s="14" t="s">
        <v>883</v>
      </c>
      <c r="C729" s="20">
        <f>(5)*(1)*(1)*(1)*(1 + (0))</f>
        <v>5</v>
      </c>
      <c r="D729" s="20" t="s">
        <v>69</v>
      </c>
      <c r="E729" s="20">
        <f t="shared" si="19"/>
        <v>0</v>
      </c>
      <c r="F729" s="20">
        <f t="shared" si="20"/>
        <v>0</v>
      </c>
    </row>
    <row r="730" spans="1:6" x14ac:dyDescent="0.25">
      <c r="A730" s="6" t="s">
        <v>902</v>
      </c>
      <c r="B730" s="14" t="s">
        <v>885</v>
      </c>
      <c r="C730" s="20">
        <f>(5)*(1)*(1)*(1)*(1 + (0))</f>
        <v>5</v>
      </c>
      <c r="D730" s="20" t="s">
        <v>69</v>
      </c>
      <c r="E730" s="20">
        <f t="shared" si="19"/>
        <v>0</v>
      </c>
      <c r="F730" s="20">
        <f t="shared" si="20"/>
        <v>0</v>
      </c>
    </row>
    <row r="731" spans="1:6" ht="60" x14ac:dyDescent="0.25">
      <c r="A731" s="6" t="s">
        <v>903</v>
      </c>
      <c r="B731" s="14" t="s">
        <v>887</v>
      </c>
      <c r="C731" s="20">
        <f>(5)*(1)*(1)*(1)*(1 + (0))</f>
        <v>5</v>
      </c>
      <c r="D731" s="20" t="s">
        <v>69</v>
      </c>
      <c r="E731" s="20">
        <f t="shared" si="19"/>
        <v>0</v>
      </c>
      <c r="F731" s="20">
        <f t="shared" si="20"/>
        <v>0</v>
      </c>
    </row>
    <row r="732" spans="1:6" ht="45" x14ac:dyDescent="0.25">
      <c r="A732" s="4"/>
      <c r="B732" s="12" t="s">
        <v>904</v>
      </c>
      <c r="C732" s="18"/>
      <c r="D732" s="18"/>
      <c r="E732" s="18"/>
      <c r="F732" s="18"/>
    </row>
    <row r="733" spans="1:6" x14ac:dyDescent="0.25">
      <c r="A733" s="5"/>
      <c r="B733" s="13" t="s">
        <v>905</v>
      </c>
      <c r="C733" s="19"/>
      <c r="D733" s="19"/>
      <c r="E733" s="19"/>
      <c r="F733" s="19"/>
    </row>
    <row r="734" spans="1:6" ht="30" x14ac:dyDescent="0.25">
      <c r="A734" s="6" t="s">
        <v>906</v>
      </c>
      <c r="B734" s="14" t="s">
        <v>907</v>
      </c>
      <c r="C734" s="20">
        <f>(7)*(1)*(1)*(1)*(1 + (0))</f>
        <v>7</v>
      </c>
      <c r="D734" s="20" t="s">
        <v>69</v>
      </c>
      <c r="E734" s="20">
        <f>(0)*(1 + (0))</f>
        <v>0</v>
      </c>
      <c r="F734" s="20">
        <f>C734*E734</f>
        <v>0</v>
      </c>
    </row>
    <row r="735" spans="1:6" x14ac:dyDescent="0.25">
      <c r="A735" s="5"/>
      <c r="B735" s="13" t="s">
        <v>908</v>
      </c>
      <c r="C735" s="19"/>
      <c r="D735" s="19"/>
      <c r="E735" s="19"/>
      <c r="F735" s="19"/>
    </row>
    <row r="736" spans="1:6" ht="45" x14ac:dyDescent="0.25">
      <c r="A736" s="6" t="s">
        <v>909</v>
      </c>
      <c r="B736" s="14" t="s">
        <v>910</v>
      </c>
      <c r="C736" s="20">
        <f>(3)*(1)*(1)*(1)*(1 + (0))</f>
        <v>3</v>
      </c>
      <c r="D736" s="20" t="s">
        <v>69</v>
      </c>
      <c r="E736" s="20">
        <f>(0)*(1 + (0))</f>
        <v>0</v>
      </c>
      <c r="F736" s="20">
        <f>C736*E736</f>
        <v>0</v>
      </c>
    </row>
    <row r="737" spans="1:6" ht="126" x14ac:dyDescent="0.25">
      <c r="A737" s="3"/>
      <c r="B737" s="11" t="s">
        <v>911</v>
      </c>
      <c r="C737" s="17"/>
      <c r="D737" s="17"/>
      <c r="E737" s="17"/>
      <c r="F737" s="17"/>
    </row>
    <row r="738" spans="1:6" ht="30" x14ac:dyDescent="0.25">
      <c r="A738" s="4"/>
      <c r="B738" s="12" t="s">
        <v>912</v>
      </c>
      <c r="C738" s="18"/>
      <c r="D738" s="18"/>
      <c r="E738" s="18"/>
      <c r="F738" s="18"/>
    </row>
    <row r="739" spans="1:6" ht="255" x14ac:dyDescent="0.25">
      <c r="A739" s="5"/>
      <c r="B739" s="13" t="s">
        <v>913</v>
      </c>
      <c r="C739" s="19"/>
      <c r="D739" s="19"/>
      <c r="E739" s="19"/>
      <c r="F739" s="19"/>
    </row>
    <row r="740" spans="1:6" x14ac:dyDescent="0.25">
      <c r="A740" s="6" t="s">
        <v>914</v>
      </c>
      <c r="B740" s="14" t="s">
        <v>915</v>
      </c>
      <c r="C740" s="20">
        <f>(2)*(1)*(1)*(1)*(1 + (0))</f>
        <v>2</v>
      </c>
      <c r="D740" s="20" t="s">
        <v>69</v>
      </c>
      <c r="E740" s="20">
        <f>(0)*(1 + (0))</f>
        <v>0</v>
      </c>
      <c r="F740" s="20">
        <f>C740*E740</f>
        <v>0</v>
      </c>
    </row>
    <row r="741" spans="1:6" x14ac:dyDescent="0.25">
      <c r="A741" s="6" t="s">
        <v>916</v>
      </c>
      <c r="B741" s="14" t="s">
        <v>917</v>
      </c>
      <c r="C741" s="20">
        <f>(1)*(1)*(1)*(1)*(1 + (0))</f>
        <v>1</v>
      </c>
      <c r="D741" s="20" t="s">
        <v>69</v>
      </c>
      <c r="E741" s="20">
        <f>(0)*(1 + (0))</f>
        <v>0</v>
      </c>
      <c r="F741" s="20">
        <f>C741*E741</f>
        <v>0</v>
      </c>
    </row>
    <row r="742" spans="1:6" x14ac:dyDescent="0.25">
      <c r="A742" s="6" t="s">
        <v>918</v>
      </c>
      <c r="B742" s="14" t="s">
        <v>919</v>
      </c>
      <c r="C742" s="20">
        <f>(1)*(1)*(1)*(1)*(1 + (0))</f>
        <v>1</v>
      </c>
      <c r="D742" s="20" t="s">
        <v>69</v>
      </c>
      <c r="E742" s="20">
        <f>(0)*(1 + (0))</f>
        <v>0</v>
      </c>
      <c r="F742" s="20">
        <f>C742*E742</f>
        <v>0</v>
      </c>
    </row>
    <row r="743" spans="1:6" ht="300" x14ac:dyDescent="0.25">
      <c r="A743" s="5"/>
      <c r="B743" s="13" t="s">
        <v>920</v>
      </c>
      <c r="C743" s="19"/>
      <c r="D743" s="19"/>
      <c r="E743" s="19"/>
      <c r="F743" s="19"/>
    </row>
    <row r="744" spans="1:6" x14ac:dyDescent="0.25">
      <c r="A744" s="6" t="s">
        <v>921</v>
      </c>
      <c r="B744" s="14" t="s">
        <v>922</v>
      </c>
      <c r="C744" s="20">
        <f t="shared" ref="C744:C759" si="21">(1)*(1)*(1)*(1)*(1 + (0))</f>
        <v>1</v>
      </c>
      <c r="D744" s="20" t="s">
        <v>69</v>
      </c>
      <c r="E744" s="20">
        <f t="shared" ref="E744:E759" si="22">(0)*(1 + (0))</f>
        <v>0</v>
      </c>
      <c r="F744" s="20">
        <f t="shared" ref="F744:F759" si="23">C744*E744</f>
        <v>0</v>
      </c>
    </row>
    <row r="745" spans="1:6" x14ac:dyDescent="0.25">
      <c r="A745" s="6" t="s">
        <v>923</v>
      </c>
      <c r="B745" s="14" t="s">
        <v>924</v>
      </c>
      <c r="C745" s="20">
        <f t="shared" si="21"/>
        <v>1</v>
      </c>
      <c r="D745" s="20" t="s">
        <v>69</v>
      </c>
      <c r="E745" s="20">
        <f t="shared" si="22"/>
        <v>0</v>
      </c>
      <c r="F745" s="20">
        <f t="shared" si="23"/>
        <v>0</v>
      </c>
    </row>
    <row r="746" spans="1:6" x14ac:dyDescent="0.25">
      <c r="A746" s="6" t="s">
        <v>925</v>
      </c>
      <c r="B746" s="14" t="s">
        <v>926</v>
      </c>
      <c r="C746" s="20">
        <f t="shared" si="21"/>
        <v>1</v>
      </c>
      <c r="D746" s="20" t="s">
        <v>69</v>
      </c>
      <c r="E746" s="20">
        <f t="shared" si="22"/>
        <v>0</v>
      </c>
      <c r="F746" s="20">
        <f t="shared" si="23"/>
        <v>0</v>
      </c>
    </row>
    <row r="747" spans="1:6" x14ac:dyDescent="0.25">
      <c r="A747" s="6" t="s">
        <v>927</v>
      </c>
      <c r="B747" s="14" t="s">
        <v>928</v>
      </c>
      <c r="C747" s="20">
        <f t="shared" si="21"/>
        <v>1</v>
      </c>
      <c r="D747" s="20" t="s">
        <v>69</v>
      </c>
      <c r="E747" s="20">
        <f t="shared" si="22"/>
        <v>0</v>
      </c>
      <c r="F747" s="20">
        <f t="shared" si="23"/>
        <v>0</v>
      </c>
    </row>
    <row r="748" spans="1:6" x14ac:dyDescent="0.25">
      <c r="A748" s="6" t="s">
        <v>929</v>
      </c>
      <c r="B748" s="14" t="s">
        <v>930</v>
      </c>
      <c r="C748" s="20">
        <f t="shared" si="21"/>
        <v>1</v>
      </c>
      <c r="D748" s="20" t="s">
        <v>69</v>
      </c>
      <c r="E748" s="20">
        <f t="shared" si="22"/>
        <v>0</v>
      </c>
      <c r="F748" s="20">
        <f t="shared" si="23"/>
        <v>0</v>
      </c>
    </row>
    <row r="749" spans="1:6" x14ac:dyDescent="0.25">
      <c r="A749" s="6" t="s">
        <v>931</v>
      </c>
      <c r="B749" s="14" t="s">
        <v>932</v>
      </c>
      <c r="C749" s="20">
        <f t="shared" si="21"/>
        <v>1</v>
      </c>
      <c r="D749" s="20" t="s">
        <v>69</v>
      </c>
      <c r="E749" s="20">
        <f t="shared" si="22"/>
        <v>0</v>
      </c>
      <c r="F749" s="20">
        <f t="shared" si="23"/>
        <v>0</v>
      </c>
    </row>
    <row r="750" spans="1:6" x14ac:dyDescent="0.25">
      <c r="A750" s="6" t="s">
        <v>933</v>
      </c>
      <c r="B750" s="14" t="s">
        <v>934</v>
      </c>
      <c r="C750" s="20">
        <f t="shared" si="21"/>
        <v>1</v>
      </c>
      <c r="D750" s="20" t="s">
        <v>69</v>
      </c>
      <c r="E750" s="20">
        <f t="shared" si="22"/>
        <v>0</v>
      </c>
      <c r="F750" s="20">
        <f t="shared" si="23"/>
        <v>0</v>
      </c>
    </row>
    <row r="751" spans="1:6" x14ac:dyDescent="0.25">
      <c r="A751" s="6" t="s">
        <v>935</v>
      </c>
      <c r="B751" s="14" t="s">
        <v>936</v>
      </c>
      <c r="C751" s="20">
        <f t="shared" si="21"/>
        <v>1</v>
      </c>
      <c r="D751" s="20" t="s">
        <v>69</v>
      </c>
      <c r="E751" s="20">
        <f t="shared" si="22"/>
        <v>0</v>
      </c>
      <c r="F751" s="20">
        <f t="shared" si="23"/>
        <v>0</v>
      </c>
    </row>
    <row r="752" spans="1:6" x14ac:dyDescent="0.25">
      <c r="A752" s="6" t="s">
        <v>937</v>
      </c>
      <c r="B752" s="14" t="s">
        <v>938</v>
      </c>
      <c r="C752" s="20">
        <f t="shared" si="21"/>
        <v>1</v>
      </c>
      <c r="D752" s="20" t="s">
        <v>69</v>
      </c>
      <c r="E752" s="20">
        <f t="shared" si="22"/>
        <v>0</v>
      </c>
      <c r="F752" s="20">
        <f t="shared" si="23"/>
        <v>0</v>
      </c>
    </row>
    <row r="753" spans="1:6" x14ac:dyDescent="0.25">
      <c r="A753" s="6" t="s">
        <v>939</v>
      </c>
      <c r="B753" s="14" t="s">
        <v>940</v>
      </c>
      <c r="C753" s="20">
        <f t="shared" si="21"/>
        <v>1</v>
      </c>
      <c r="D753" s="20" t="s">
        <v>69</v>
      </c>
      <c r="E753" s="20">
        <f t="shared" si="22"/>
        <v>0</v>
      </c>
      <c r="F753" s="20">
        <f t="shared" si="23"/>
        <v>0</v>
      </c>
    </row>
    <row r="754" spans="1:6" x14ac:dyDescent="0.25">
      <c r="A754" s="6" t="s">
        <v>941</v>
      </c>
      <c r="B754" s="14" t="s">
        <v>942</v>
      </c>
      <c r="C754" s="20">
        <f t="shared" si="21"/>
        <v>1</v>
      </c>
      <c r="D754" s="20" t="s">
        <v>69</v>
      </c>
      <c r="E754" s="20">
        <f t="shared" si="22"/>
        <v>0</v>
      </c>
      <c r="F754" s="20">
        <f t="shared" si="23"/>
        <v>0</v>
      </c>
    </row>
    <row r="755" spans="1:6" x14ac:dyDescent="0.25">
      <c r="A755" s="6" t="s">
        <v>943</v>
      </c>
      <c r="B755" s="14" t="s">
        <v>944</v>
      </c>
      <c r="C755" s="20">
        <f t="shared" si="21"/>
        <v>1</v>
      </c>
      <c r="D755" s="20" t="s">
        <v>69</v>
      </c>
      <c r="E755" s="20">
        <f t="shared" si="22"/>
        <v>0</v>
      </c>
      <c r="F755" s="20">
        <f t="shared" si="23"/>
        <v>0</v>
      </c>
    </row>
    <row r="756" spans="1:6" x14ac:dyDescent="0.25">
      <c r="A756" s="6" t="s">
        <v>945</v>
      </c>
      <c r="B756" s="14" t="s">
        <v>946</v>
      </c>
      <c r="C756" s="20">
        <f t="shared" si="21"/>
        <v>1</v>
      </c>
      <c r="D756" s="20" t="s">
        <v>69</v>
      </c>
      <c r="E756" s="20">
        <f t="shared" si="22"/>
        <v>0</v>
      </c>
      <c r="F756" s="20">
        <f t="shared" si="23"/>
        <v>0</v>
      </c>
    </row>
    <row r="757" spans="1:6" x14ac:dyDescent="0.25">
      <c r="A757" s="6" t="s">
        <v>947</v>
      </c>
      <c r="B757" s="14" t="s">
        <v>948</v>
      </c>
      <c r="C757" s="20">
        <f t="shared" si="21"/>
        <v>1</v>
      </c>
      <c r="D757" s="20" t="s">
        <v>69</v>
      </c>
      <c r="E757" s="20">
        <f t="shared" si="22"/>
        <v>0</v>
      </c>
      <c r="F757" s="20">
        <f t="shared" si="23"/>
        <v>0</v>
      </c>
    </row>
    <row r="758" spans="1:6" x14ac:dyDescent="0.25">
      <c r="A758" s="6" t="s">
        <v>949</v>
      </c>
      <c r="B758" s="14" t="s">
        <v>950</v>
      </c>
      <c r="C758" s="20">
        <f t="shared" si="21"/>
        <v>1</v>
      </c>
      <c r="D758" s="20" t="s">
        <v>69</v>
      </c>
      <c r="E758" s="20">
        <f t="shared" si="22"/>
        <v>0</v>
      </c>
      <c r="F758" s="20">
        <f t="shared" si="23"/>
        <v>0</v>
      </c>
    </row>
    <row r="759" spans="1:6" x14ac:dyDescent="0.25">
      <c r="A759" s="6" t="s">
        <v>951</v>
      </c>
      <c r="B759" s="14" t="s">
        <v>952</v>
      </c>
      <c r="C759" s="20">
        <f t="shared" si="21"/>
        <v>1</v>
      </c>
      <c r="D759" s="20" t="s">
        <v>69</v>
      </c>
      <c r="E759" s="20">
        <f t="shared" si="22"/>
        <v>0</v>
      </c>
      <c r="F759" s="20">
        <f t="shared" si="23"/>
        <v>0</v>
      </c>
    </row>
    <row r="760" spans="1:6" ht="78.75" x14ac:dyDescent="0.25">
      <c r="A760" s="3"/>
      <c r="B760" s="11" t="s">
        <v>953</v>
      </c>
      <c r="C760" s="17"/>
      <c r="D760" s="17"/>
      <c r="E760" s="17"/>
      <c r="F760" s="17"/>
    </row>
    <row r="761" spans="1:6" ht="30" x14ac:dyDescent="0.25">
      <c r="A761" s="4"/>
      <c r="B761" s="12" t="s">
        <v>954</v>
      </c>
      <c r="C761" s="18"/>
      <c r="D761" s="18"/>
      <c r="E761" s="18"/>
      <c r="F761" s="18"/>
    </row>
    <row r="762" spans="1:6" ht="30" x14ac:dyDescent="0.25">
      <c r="A762" s="5"/>
      <c r="B762" s="13" t="s">
        <v>955</v>
      </c>
      <c r="C762" s="19"/>
      <c r="D762" s="19"/>
      <c r="E762" s="19"/>
      <c r="F762" s="19"/>
    </row>
    <row r="763" spans="1:6" ht="45" x14ac:dyDescent="0.25">
      <c r="A763" s="6" t="s">
        <v>956</v>
      </c>
      <c r="B763" s="14" t="s">
        <v>957</v>
      </c>
      <c r="C763" s="20">
        <f>(2)*(1)*(1)*(1)*(1 + (0))</f>
        <v>2</v>
      </c>
      <c r="D763" s="20" t="s">
        <v>172</v>
      </c>
      <c r="E763" s="20">
        <f>(0)*(1 + (0))</f>
        <v>0</v>
      </c>
      <c r="F763" s="20">
        <f>C763*E763</f>
        <v>0</v>
      </c>
    </row>
    <row r="764" spans="1:6" x14ac:dyDescent="0.25">
      <c r="A764" s="5"/>
      <c r="B764" s="13" t="s">
        <v>282</v>
      </c>
      <c r="C764" s="19"/>
      <c r="D764" s="19"/>
      <c r="E764" s="19"/>
      <c r="F764" s="19"/>
    </row>
    <row r="765" spans="1:6" x14ac:dyDescent="0.25">
      <c r="A765" s="6" t="s">
        <v>958</v>
      </c>
      <c r="B765" s="14" t="s">
        <v>959</v>
      </c>
      <c r="C765" s="20">
        <f>(1)*(1)*(1)*(1)*(1 + (0))</f>
        <v>1</v>
      </c>
      <c r="D765" s="20" t="s">
        <v>69</v>
      </c>
      <c r="E765" s="20">
        <f>(0)*(1 + (0))</f>
        <v>0</v>
      </c>
      <c r="F765" s="20">
        <f>C765*E765</f>
        <v>0</v>
      </c>
    </row>
    <row r="766" spans="1:6" x14ac:dyDescent="0.25">
      <c r="A766" s="6" t="s">
        <v>960</v>
      </c>
      <c r="B766" s="14" t="s">
        <v>961</v>
      </c>
      <c r="C766" s="20">
        <f>(2)*(1)*(1)*(1)*(1 + (0))</f>
        <v>2</v>
      </c>
      <c r="D766" s="20" t="s">
        <v>69</v>
      </c>
      <c r="E766" s="20">
        <f>(0)*(1 + (0))</f>
        <v>0</v>
      </c>
      <c r="F766" s="20">
        <f>C766*E766</f>
        <v>0</v>
      </c>
    </row>
    <row r="767" spans="1:6" x14ac:dyDescent="0.25">
      <c r="A767" s="4"/>
      <c r="B767" s="12" t="s">
        <v>962</v>
      </c>
      <c r="C767" s="18"/>
      <c r="D767" s="18"/>
      <c r="E767" s="18"/>
      <c r="F767" s="18"/>
    </row>
    <row r="768" spans="1:6" x14ac:dyDescent="0.25">
      <c r="A768" s="5"/>
      <c r="B768" s="13" t="s">
        <v>963</v>
      </c>
      <c r="C768" s="19"/>
      <c r="D768" s="19"/>
      <c r="E768" s="19"/>
      <c r="F768" s="19"/>
    </row>
    <row r="769" spans="1:6" x14ac:dyDescent="0.25">
      <c r="A769" s="6" t="s">
        <v>964</v>
      </c>
      <c r="B769" s="14" t="s">
        <v>965</v>
      </c>
      <c r="C769" s="20">
        <f>(1)*(1)*(1)*(1)*(1 + (0))</f>
        <v>1</v>
      </c>
      <c r="D769" s="20" t="s">
        <v>35</v>
      </c>
      <c r="E769" s="20">
        <f>(0)*(1 + (0))</f>
        <v>0</v>
      </c>
      <c r="F769" s="20">
        <f>C769*E769</f>
        <v>0</v>
      </c>
    </row>
    <row r="770" spans="1:6" x14ac:dyDescent="0.25">
      <c r="A770" s="5"/>
      <c r="B770" s="13" t="s">
        <v>966</v>
      </c>
      <c r="C770" s="19"/>
      <c r="D770" s="19"/>
      <c r="E770" s="19"/>
      <c r="F770" s="19"/>
    </row>
    <row r="771" spans="1:6" x14ac:dyDescent="0.25">
      <c r="A771" s="6" t="s">
        <v>967</v>
      </c>
      <c r="B771" s="14" t="s">
        <v>965</v>
      </c>
      <c r="C771" s="20">
        <f>(1)*(1)*(1)*(1)*(1 + (0))</f>
        <v>1</v>
      </c>
      <c r="D771" s="20" t="s">
        <v>35</v>
      </c>
      <c r="E771" s="20">
        <f>(0)*(1 + (0))</f>
        <v>0</v>
      </c>
      <c r="F771" s="20">
        <f>C771*E771</f>
        <v>0</v>
      </c>
    </row>
    <row r="772" spans="1:6" ht="15.75" x14ac:dyDescent="0.25">
      <c r="A772" s="3"/>
      <c r="B772" s="11" t="s">
        <v>968</v>
      </c>
      <c r="C772" s="17"/>
      <c r="D772" s="17"/>
      <c r="E772" s="17"/>
      <c r="F772" s="17"/>
    </row>
    <row r="773" spans="1:6" ht="30" x14ac:dyDescent="0.25">
      <c r="A773" s="4"/>
      <c r="B773" s="12" t="s">
        <v>969</v>
      </c>
      <c r="C773" s="18"/>
      <c r="D773" s="18"/>
      <c r="E773" s="18"/>
      <c r="F773" s="18"/>
    </row>
    <row r="774" spans="1:6" ht="165" x14ac:dyDescent="0.25">
      <c r="A774" s="6" t="s">
        <v>970</v>
      </c>
      <c r="B774" s="15" t="s">
        <v>971</v>
      </c>
      <c r="C774" s="20">
        <f>(1)*(1)*(1)*(1)*(1 + (0))</f>
        <v>1</v>
      </c>
      <c r="D774" s="20" t="s">
        <v>69</v>
      </c>
      <c r="E774" s="20">
        <f>(0)*(1 + (0))</f>
        <v>0</v>
      </c>
      <c r="F774" s="20">
        <f>C774*E774</f>
        <v>0</v>
      </c>
    </row>
    <row r="775" spans="1:6" ht="300" x14ac:dyDescent="0.25">
      <c r="A775" s="6" t="s">
        <v>972</v>
      </c>
      <c r="B775" s="15" t="s">
        <v>973</v>
      </c>
      <c r="C775" s="20">
        <f>(1)*(1)*(1)*(1)*(1 + (0))</f>
        <v>1</v>
      </c>
      <c r="D775" s="20" t="s">
        <v>69</v>
      </c>
      <c r="E775" s="20">
        <f>(0)*(1 + (0))</f>
        <v>0</v>
      </c>
      <c r="F775" s="20">
        <f>C775*E775</f>
        <v>0</v>
      </c>
    </row>
    <row r="776" spans="1:6" ht="15.75" x14ac:dyDescent="0.25">
      <c r="A776" s="3"/>
      <c r="B776" s="11" t="s">
        <v>974</v>
      </c>
      <c r="C776" s="17"/>
      <c r="D776" s="17"/>
      <c r="E776" s="17"/>
      <c r="F776" s="17"/>
    </row>
    <row r="777" spans="1:6" x14ac:dyDescent="0.25">
      <c r="A777" s="4"/>
      <c r="B777" s="12" t="s">
        <v>9</v>
      </c>
      <c r="C777" s="18"/>
      <c r="D777" s="18"/>
      <c r="E777" s="18"/>
      <c r="F777" s="18"/>
    </row>
    <row r="778" spans="1:6" x14ac:dyDescent="0.25">
      <c r="A778" s="5"/>
      <c r="B778" s="13" t="s">
        <v>975</v>
      </c>
      <c r="C778" s="19"/>
      <c r="D778" s="19"/>
      <c r="E778" s="19"/>
      <c r="F778" s="19"/>
    </row>
    <row r="779" spans="1:6" x14ac:dyDescent="0.25">
      <c r="A779" s="6" t="s">
        <v>976</v>
      </c>
      <c r="B779" s="14" t="s">
        <v>977</v>
      </c>
      <c r="C779" s="20">
        <f>(4)*(1)*(1)*(1)*(1 + (0))</f>
        <v>4</v>
      </c>
      <c r="D779" s="20" t="s">
        <v>13</v>
      </c>
      <c r="E779" s="20">
        <f>(0)*(1 + (0))</f>
        <v>0</v>
      </c>
      <c r="F779" s="20">
        <f>C779*E779</f>
        <v>0</v>
      </c>
    </row>
    <row r="780" spans="1:6" x14ac:dyDescent="0.25">
      <c r="A780" s="4"/>
      <c r="B780" s="12" t="s">
        <v>25</v>
      </c>
      <c r="C780" s="18"/>
      <c r="D780" s="18"/>
      <c r="E780" s="18"/>
      <c r="F780" s="18"/>
    </row>
    <row r="781" spans="1:6" x14ac:dyDescent="0.25">
      <c r="A781" s="5"/>
      <c r="B781" s="13" t="s">
        <v>978</v>
      </c>
      <c r="C781" s="19"/>
      <c r="D781" s="19"/>
      <c r="E781" s="19"/>
      <c r="F781" s="19"/>
    </row>
    <row r="782" spans="1:6" ht="60" x14ac:dyDescent="0.25">
      <c r="A782" s="6" t="s">
        <v>979</v>
      </c>
      <c r="B782" s="14" t="s">
        <v>980</v>
      </c>
      <c r="C782" s="20">
        <f>(9)*(1)*(1)*(1)*(1 + (0))</f>
        <v>9</v>
      </c>
      <c r="D782" s="20" t="s">
        <v>29</v>
      </c>
      <c r="E782" s="20">
        <f>(0)*(1 + (0))</f>
        <v>0</v>
      </c>
      <c r="F782" s="20">
        <f>C782*E782</f>
        <v>0</v>
      </c>
    </row>
    <row r="783" spans="1:6" x14ac:dyDescent="0.25">
      <c r="A783" s="4"/>
      <c r="B783" s="12" t="s">
        <v>32</v>
      </c>
      <c r="C783" s="18"/>
      <c r="D783" s="18"/>
      <c r="E783" s="18"/>
      <c r="F783" s="18"/>
    </row>
    <row r="784" spans="1:6" x14ac:dyDescent="0.25">
      <c r="A784" s="6" t="s">
        <v>981</v>
      </c>
      <c r="B784" s="15" t="s">
        <v>34</v>
      </c>
      <c r="C784" s="20">
        <f>(1)*(1)*(1)*(1)*(1 + (0))</f>
        <v>1</v>
      </c>
      <c r="D784" s="20" t="s">
        <v>35</v>
      </c>
      <c r="E784" s="20">
        <f>(0)*(1 + (0))</f>
        <v>0</v>
      </c>
      <c r="F784" s="20">
        <f>C784*E784</f>
        <v>0</v>
      </c>
    </row>
    <row r="785" spans="1:6" x14ac:dyDescent="0.25">
      <c r="A785" s="5"/>
      <c r="B785" s="13" t="s">
        <v>36</v>
      </c>
      <c r="C785" s="19"/>
      <c r="D785" s="19"/>
      <c r="E785" s="19"/>
      <c r="F785" s="19"/>
    </row>
    <row r="786" spans="1:6" x14ac:dyDescent="0.25">
      <c r="A786" s="6" t="s">
        <v>982</v>
      </c>
      <c r="B786" s="14" t="s">
        <v>38</v>
      </c>
      <c r="C786" s="20">
        <f>(4)*(1)*(1)*(1)*(1 + (0))</f>
        <v>4</v>
      </c>
      <c r="D786" s="20" t="s">
        <v>13</v>
      </c>
      <c r="E786" s="20">
        <f>(0)*(1 + (0))</f>
        <v>0</v>
      </c>
      <c r="F786" s="20">
        <f>C786*E786</f>
        <v>0</v>
      </c>
    </row>
    <row r="787" spans="1:6" x14ac:dyDescent="0.25">
      <c r="A787" s="4"/>
      <c r="B787" s="12" t="s">
        <v>49</v>
      </c>
      <c r="C787" s="18"/>
      <c r="D787" s="18"/>
      <c r="E787" s="18"/>
      <c r="F787" s="18"/>
    </row>
    <row r="788" spans="1:6" ht="30" x14ac:dyDescent="0.25">
      <c r="A788" s="6" t="s">
        <v>983</v>
      </c>
      <c r="B788" s="15" t="s">
        <v>984</v>
      </c>
      <c r="C788" s="20">
        <f>(2)*(1)*(1)*(1)*(1 + (0))</f>
        <v>2</v>
      </c>
      <c r="D788" s="20" t="s">
        <v>29</v>
      </c>
      <c r="E788" s="20">
        <f>(0)*(1 + (0))</f>
        <v>0</v>
      </c>
      <c r="F788" s="20">
        <f>C788*E788</f>
        <v>0</v>
      </c>
    </row>
    <row r="789" spans="1:6" ht="45" x14ac:dyDescent="0.25">
      <c r="A789" s="4"/>
      <c r="B789" s="12" t="s">
        <v>985</v>
      </c>
      <c r="C789" s="18"/>
      <c r="D789" s="18"/>
      <c r="E789" s="18"/>
      <c r="F789" s="18"/>
    </row>
    <row r="790" spans="1:6" ht="30" x14ac:dyDescent="0.25">
      <c r="A790" s="5"/>
      <c r="B790" s="13" t="s">
        <v>986</v>
      </c>
      <c r="C790" s="19"/>
      <c r="D790" s="19"/>
      <c r="E790" s="19"/>
      <c r="F790" s="19"/>
    </row>
    <row r="791" spans="1:6" ht="45" x14ac:dyDescent="0.25">
      <c r="A791" s="6" t="s">
        <v>987</v>
      </c>
      <c r="B791" s="14" t="s">
        <v>988</v>
      </c>
      <c r="C791" s="20">
        <f>(1)*(1)*(1)*(1)*(1 + (0))</f>
        <v>1</v>
      </c>
      <c r="D791" s="20" t="s">
        <v>13</v>
      </c>
      <c r="E791" s="20">
        <f>(0)*(1 + (0))</f>
        <v>0</v>
      </c>
      <c r="F791" s="20">
        <f>C791*E791</f>
        <v>0</v>
      </c>
    </row>
    <row r="792" spans="1:6" x14ac:dyDescent="0.25">
      <c r="A792" s="5"/>
      <c r="B792" s="13" t="s">
        <v>989</v>
      </c>
      <c r="C792" s="19"/>
      <c r="D792" s="19"/>
      <c r="E792" s="19"/>
      <c r="F792" s="19"/>
    </row>
    <row r="793" spans="1:6" ht="45" x14ac:dyDescent="0.25">
      <c r="A793" s="6" t="s">
        <v>990</v>
      </c>
      <c r="B793" s="14" t="s">
        <v>991</v>
      </c>
      <c r="C793" s="20">
        <f>(1)*(1)*(1)*(1)*(1 + (0))</f>
        <v>1</v>
      </c>
      <c r="D793" s="20" t="s">
        <v>13</v>
      </c>
      <c r="E793" s="20">
        <f>(0)*(1 + (0))</f>
        <v>0</v>
      </c>
      <c r="F793" s="20">
        <f>C793*E793</f>
        <v>0</v>
      </c>
    </row>
    <row r="794" spans="1:6" ht="45" x14ac:dyDescent="0.25">
      <c r="A794" s="5"/>
      <c r="B794" s="13" t="s">
        <v>992</v>
      </c>
      <c r="C794" s="19"/>
      <c r="D794" s="19"/>
      <c r="E794" s="19"/>
      <c r="F794" s="19"/>
    </row>
    <row r="795" spans="1:6" x14ac:dyDescent="0.25">
      <c r="A795" s="6" t="s">
        <v>993</v>
      </c>
      <c r="B795" s="14" t="s">
        <v>994</v>
      </c>
      <c r="C795" s="20">
        <f>(1)*(1)*(1)*(1)*(1 + (0))</f>
        <v>1</v>
      </c>
      <c r="D795" s="20" t="s">
        <v>69</v>
      </c>
      <c r="E795" s="20">
        <f>(0)*(1 + (0))</f>
        <v>0</v>
      </c>
      <c r="F795" s="20">
        <f>C795*E795</f>
        <v>0</v>
      </c>
    </row>
    <row r="796" spans="1:6" ht="30" x14ac:dyDescent="0.25">
      <c r="A796" s="5"/>
      <c r="B796" s="13" t="s">
        <v>995</v>
      </c>
      <c r="C796" s="19"/>
      <c r="D796" s="19"/>
      <c r="E796" s="19"/>
      <c r="F796" s="19"/>
    </row>
    <row r="797" spans="1:6" x14ac:dyDescent="0.25">
      <c r="A797" s="6" t="s">
        <v>996</v>
      </c>
      <c r="B797" s="14" t="s">
        <v>997</v>
      </c>
      <c r="C797" s="20">
        <f>(2)*(1)*(1)*(1)*(1 + (0))</f>
        <v>2</v>
      </c>
      <c r="D797" s="20" t="s">
        <v>69</v>
      </c>
      <c r="E797" s="20">
        <f>(0)*(1 + (0))</f>
        <v>0</v>
      </c>
      <c r="F797" s="20">
        <f>C797*E797</f>
        <v>0</v>
      </c>
    </row>
    <row r="798" spans="1:6" ht="75" x14ac:dyDescent="0.25">
      <c r="A798" s="5"/>
      <c r="B798" s="13" t="s">
        <v>998</v>
      </c>
      <c r="C798" s="19"/>
      <c r="D798" s="19"/>
      <c r="E798" s="19"/>
      <c r="F798" s="19"/>
    </row>
    <row r="799" spans="1:6" x14ac:dyDescent="0.25">
      <c r="A799" s="6" t="s">
        <v>999</v>
      </c>
      <c r="B799" s="14" t="s">
        <v>997</v>
      </c>
      <c r="C799" s="20">
        <f>(2)*(1)*(1)*(1)*(1 + (0))</f>
        <v>2</v>
      </c>
      <c r="D799" s="20" t="s">
        <v>69</v>
      </c>
      <c r="E799" s="20">
        <f>(0)*(1 + (0))</f>
        <v>0</v>
      </c>
      <c r="F799" s="20">
        <f>C799*E799</f>
        <v>0</v>
      </c>
    </row>
    <row r="800" spans="1:6" ht="90" x14ac:dyDescent="0.25">
      <c r="A800" s="4"/>
      <c r="B800" s="12" t="s">
        <v>1000</v>
      </c>
      <c r="C800" s="18"/>
      <c r="D800" s="18"/>
      <c r="E800" s="18"/>
      <c r="F800" s="18"/>
    </row>
    <row r="801" spans="1:6" ht="30" x14ac:dyDescent="0.25">
      <c r="A801" s="5"/>
      <c r="B801" s="13" t="s">
        <v>1001</v>
      </c>
      <c r="C801" s="19"/>
      <c r="D801" s="19"/>
      <c r="E801" s="19"/>
      <c r="F801" s="19"/>
    </row>
    <row r="802" spans="1:6" ht="45" x14ac:dyDescent="0.25">
      <c r="A802" s="6" t="s">
        <v>1002</v>
      </c>
      <c r="B802" s="14" t="s">
        <v>1003</v>
      </c>
      <c r="C802" s="20">
        <f>(1)*(1)*(1)*(1)*(1 + (0))</f>
        <v>1</v>
      </c>
      <c r="D802" s="20" t="s">
        <v>69</v>
      </c>
      <c r="E802" s="20">
        <f>(0)*(1 + (0))</f>
        <v>0</v>
      </c>
      <c r="F802" s="20">
        <f>C802*E802</f>
        <v>0</v>
      </c>
    </row>
    <row r="803" spans="1:6" ht="126" x14ac:dyDescent="0.25">
      <c r="A803" s="3"/>
      <c r="B803" s="11" t="s">
        <v>911</v>
      </c>
      <c r="C803" s="17"/>
      <c r="D803" s="17"/>
      <c r="E803" s="17"/>
      <c r="F803" s="17"/>
    </row>
    <row r="804" spans="1:6" ht="45" x14ac:dyDescent="0.25">
      <c r="A804" s="4"/>
      <c r="B804" s="12" t="s">
        <v>1004</v>
      </c>
      <c r="C804" s="18"/>
      <c r="D804" s="18"/>
      <c r="E804" s="18"/>
      <c r="F804" s="18"/>
    </row>
    <row r="805" spans="1:6" x14ac:dyDescent="0.25">
      <c r="A805" s="6" t="s">
        <v>1005</v>
      </c>
      <c r="B805" s="15" t="s">
        <v>1006</v>
      </c>
      <c r="C805" s="20">
        <f>(1)*(1)*(1)*(1)*(1 + (0))</f>
        <v>1</v>
      </c>
      <c r="D805" s="20" t="s">
        <v>69</v>
      </c>
      <c r="E805" s="20">
        <f>(0)*(1 + (0))</f>
        <v>0</v>
      </c>
      <c r="F805" s="20">
        <f>C805*E805</f>
        <v>0</v>
      </c>
    </row>
    <row r="806" spans="1:6" ht="78.75" x14ac:dyDescent="0.25">
      <c r="A806" s="3"/>
      <c r="B806" s="11" t="s">
        <v>953</v>
      </c>
      <c r="C806" s="17"/>
      <c r="D806" s="17"/>
      <c r="E806" s="17"/>
      <c r="F806" s="17"/>
    </row>
    <row r="807" spans="1:6" ht="75" x14ac:dyDescent="0.25">
      <c r="A807" s="4"/>
      <c r="B807" s="12" t="s">
        <v>1007</v>
      </c>
      <c r="C807" s="18"/>
      <c r="D807" s="18"/>
      <c r="E807" s="18"/>
      <c r="F807" s="18"/>
    </row>
    <row r="808" spans="1:6" x14ac:dyDescent="0.25">
      <c r="A808" s="5"/>
      <c r="B808" s="13" t="s">
        <v>1008</v>
      </c>
      <c r="C808" s="19"/>
      <c r="D808" s="19"/>
      <c r="E808" s="19"/>
      <c r="F808" s="19"/>
    </row>
    <row r="809" spans="1:6" x14ac:dyDescent="0.25">
      <c r="A809" s="6" t="s">
        <v>1009</v>
      </c>
      <c r="B809" s="14" t="s">
        <v>1010</v>
      </c>
      <c r="C809" s="20">
        <f>(3)*(1)*(1)*(1)*(1 + (0))</f>
        <v>3</v>
      </c>
      <c r="D809" s="20" t="s">
        <v>172</v>
      </c>
      <c r="E809" s="20">
        <f>(0)*(1 + (0))</f>
        <v>0</v>
      </c>
      <c r="F809" s="20">
        <f>C809*E809</f>
        <v>0</v>
      </c>
    </row>
    <row r="810" spans="1:6" ht="30" x14ac:dyDescent="0.25">
      <c r="A810" s="4"/>
      <c r="B810" s="12" t="s">
        <v>1011</v>
      </c>
      <c r="C810" s="18"/>
      <c r="D810" s="18"/>
      <c r="E810" s="18"/>
      <c r="F810" s="18"/>
    </row>
    <row r="811" spans="1:6" x14ac:dyDescent="0.25">
      <c r="A811" s="5"/>
      <c r="B811" s="13" t="s">
        <v>1012</v>
      </c>
      <c r="C811" s="19"/>
      <c r="D811" s="19"/>
      <c r="E811" s="19"/>
      <c r="F811" s="19"/>
    </row>
    <row r="812" spans="1:6" ht="30" x14ac:dyDescent="0.25">
      <c r="A812" s="6" t="s">
        <v>1013</v>
      </c>
      <c r="B812" s="14" t="s">
        <v>1014</v>
      </c>
      <c r="C812" s="20">
        <f>(1)*(1)*(1)*(1)*(1 + (0))</f>
        <v>1</v>
      </c>
      <c r="D812" s="20" t="s">
        <v>69</v>
      </c>
      <c r="E812" s="20">
        <f>(0)*(1 + (0))</f>
        <v>0</v>
      </c>
      <c r="F812" s="20">
        <f>C812*E812</f>
        <v>0</v>
      </c>
    </row>
    <row r="813" spans="1:6" ht="90" x14ac:dyDescent="0.25">
      <c r="A813" s="4"/>
      <c r="B813" s="12" t="s">
        <v>1015</v>
      </c>
      <c r="C813" s="18"/>
      <c r="D813" s="18"/>
      <c r="E813" s="18"/>
      <c r="F813" s="18"/>
    </row>
    <row r="814" spans="1:6" ht="30" x14ac:dyDescent="0.25">
      <c r="A814" s="5"/>
      <c r="B814" s="13" t="s">
        <v>1016</v>
      </c>
      <c r="C814" s="19"/>
      <c r="D814" s="19"/>
      <c r="E814" s="19"/>
      <c r="F814" s="19"/>
    </row>
    <row r="815" spans="1:6" x14ac:dyDescent="0.25">
      <c r="A815" s="6" t="s">
        <v>1017</v>
      </c>
      <c r="B815" s="14" t="s">
        <v>1018</v>
      </c>
      <c r="C815" s="20">
        <f>(1)*(1)*(1)*(1)*(1 + (0))</f>
        <v>1</v>
      </c>
      <c r="D815" s="20" t="s">
        <v>69</v>
      </c>
      <c r="E815" s="20">
        <f>(0)*(1 + (0))</f>
        <v>0</v>
      </c>
      <c r="F815" s="20">
        <f>C815*E815</f>
        <v>0</v>
      </c>
    </row>
    <row r="816" spans="1:6" x14ac:dyDescent="0.25">
      <c r="A816" s="5"/>
      <c r="B816" s="13" t="s">
        <v>282</v>
      </c>
      <c r="C816" s="19"/>
      <c r="D816" s="19"/>
      <c r="E816" s="19"/>
      <c r="F816" s="19"/>
    </row>
    <row r="817" spans="1:6" ht="30" x14ac:dyDescent="0.25">
      <c r="A817" s="6" t="s">
        <v>1019</v>
      </c>
      <c r="B817" s="14" t="s">
        <v>1020</v>
      </c>
      <c r="C817" s="20">
        <f>(2)*(1)*(1)*(1)*(1 + (0))</f>
        <v>2</v>
      </c>
      <c r="D817" s="20" t="s">
        <v>69</v>
      </c>
      <c r="E817" s="20">
        <f>(0)*(1 + (0))</f>
        <v>0</v>
      </c>
      <c r="F817" s="20">
        <f>C817*E817</f>
        <v>0</v>
      </c>
    </row>
    <row r="818" spans="1:6" x14ac:dyDescent="0.25">
      <c r="A818" s="4"/>
      <c r="B818" s="12" t="s">
        <v>962</v>
      </c>
      <c r="C818" s="18"/>
      <c r="D818" s="18"/>
      <c r="E818" s="18"/>
      <c r="F818" s="18"/>
    </row>
    <row r="819" spans="1:6" x14ac:dyDescent="0.25">
      <c r="A819" s="5"/>
      <c r="B819" s="13" t="s">
        <v>963</v>
      </c>
      <c r="C819" s="19"/>
      <c r="D819" s="19"/>
      <c r="E819" s="19"/>
      <c r="F819" s="19"/>
    </row>
    <row r="820" spans="1:6" x14ac:dyDescent="0.25">
      <c r="A820" s="6" t="s">
        <v>1021</v>
      </c>
      <c r="B820" s="14" t="s">
        <v>965</v>
      </c>
      <c r="C820" s="20">
        <f>(1)*(1)*(1)*(1)*(1 + (0))</f>
        <v>1</v>
      </c>
      <c r="D820" s="20" t="s">
        <v>35</v>
      </c>
      <c r="E820" s="20">
        <f>(0)*(1 + (0))</f>
        <v>0</v>
      </c>
      <c r="F820" s="20">
        <f>C820*E820</f>
        <v>0</v>
      </c>
    </row>
    <row r="821" spans="1:6" ht="18.75" x14ac:dyDescent="0.25">
      <c r="A821" s="2"/>
      <c r="B821" s="10" t="s">
        <v>1022</v>
      </c>
      <c r="C821" s="16"/>
      <c r="D821" s="16"/>
      <c r="E821" s="16"/>
      <c r="F821" s="16"/>
    </row>
    <row r="822" spans="1:6" ht="31.5" x14ac:dyDescent="0.25">
      <c r="A822" s="3"/>
      <c r="B822" s="11" t="s">
        <v>8</v>
      </c>
      <c r="C822" s="17"/>
      <c r="D822" s="17"/>
      <c r="E822" s="17"/>
      <c r="F822" s="17"/>
    </row>
    <row r="823" spans="1:6" x14ac:dyDescent="0.25">
      <c r="A823" s="4"/>
      <c r="B823" s="12" t="s">
        <v>1023</v>
      </c>
      <c r="C823" s="18"/>
      <c r="D823" s="18"/>
      <c r="E823" s="18"/>
      <c r="F823" s="18"/>
    </row>
    <row r="824" spans="1:6" x14ac:dyDescent="0.25">
      <c r="A824" s="5"/>
      <c r="B824" s="13" t="s">
        <v>1024</v>
      </c>
      <c r="C824" s="19"/>
      <c r="D824" s="19"/>
      <c r="E824" s="19"/>
      <c r="F824" s="19"/>
    </row>
    <row r="825" spans="1:6" x14ac:dyDescent="0.25">
      <c r="A825" s="6" t="s">
        <v>1025</v>
      </c>
      <c r="B825" s="14" t="s">
        <v>1026</v>
      </c>
      <c r="C825" s="20">
        <f>(6400)*(1)*(1)*(1)*(1 + (0))</f>
        <v>6400</v>
      </c>
      <c r="D825" s="20" t="s">
        <v>29</v>
      </c>
      <c r="E825" s="20">
        <f>(0)*(1 + (0))</f>
        <v>0</v>
      </c>
      <c r="F825" s="20">
        <f>C825*E825</f>
        <v>0</v>
      </c>
    </row>
    <row r="826" spans="1:6" x14ac:dyDescent="0.25">
      <c r="A826" s="4"/>
      <c r="B826" s="12" t="s">
        <v>9</v>
      </c>
      <c r="C826" s="18"/>
      <c r="D826" s="18"/>
      <c r="E826" s="18"/>
      <c r="F826" s="18"/>
    </row>
    <row r="827" spans="1:6" x14ac:dyDescent="0.25">
      <c r="A827" s="5"/>
      <c r="B827" s="13" t="s">
        <v>10</v>
      </c>
      <c r="C827" s="19"/>
      <c r="D827" s="19"/>
      <c r="E827" s="19"/>
      <c r="F827" s="19"/>
    </row>
    <row r="828" spans="1:6" x14ac:dyDescent="0.25">
      <c r="A828" s="6" t="s">
        <v>1027</v>
      </c>
      <c r="B828" s="14" t="s">
        <v>1028</v>
      </c>
      <c r="C828" s="20">
        <f>(113)*(1)*(1)*(1)*(1 + (0))</f>
        <v>113</v>
      </c>
      <c r="D828" s="20" t="s">
        <v>13</v>
      </c>
      <c r="E828" s="20">
        <f>(0)*(1 + (0))</f>
        <v>0</v>
      </c>
      <c r="F828" s="20">
        <f>C828*E828</f>
        <v>0</v>
      </c>
    </row>
    <row r="829" spans="1:6" x14ac:dyDescent="0.25">
      <c r="A829" s="6" t="s">
        <v>1029</v>
      </c>
      <c r="B829" s="14" t="s">
        <v>12</v>
      </c>
      <c r="C829" s="20">
        <f>(868)*(1)*(1)*(1)*(1 + (0))</f>
        <v>868</v>
      </c>
      <c r="D829" s="20" t="s">
        <v>13</v>
      </c>
      <c r="E829" s="20">
        <f>(0)*(1 + (0))</f>
        <v>0</v>
      </c>
      <c r="F829" s="20">
        <f>C829*E829</f>
        <v>0</v>
      </c>
    </row>
    <row r="830" spans="1:6" ht="60" x14ac:dyDescent="0.25">
      <c r="A830" s="5"/>
      <c r="B830" s="13" t="s">
        <v>18</v>
      </c>
      <c r="C830" s="19"/>
      <c r="D830" s="19"/>
      <c r="E830" s="19"/>
      <c r="F830" s="19"/>
    </row>
    <row r="831" spans="1:6" x14ac:dyDescent="0.25">
      <c r="A831" s="6" t="s">
        <v>1030</v>
      </c>
      <c r="B831" s="14" t="s">
        <v>20</v>
      </c>
      <c r="C831" s="20">
        <f>(50)*(1)*(1)*(1)*(1 + (0))</f>
        <v>50</v>
      </c>
      <c r="D831" s="20" t="s">
        <v>13</v>
      </c>
      <c r="E831" s="20">
        <f>(0)*(1 + (0))</f>
        <v>0</v>
      </c>
      <c r="F831" s="20">
        <f>C831*E831</f>
        <v>0</v>
      </c>
    </row>
    <row r="832" spans="1:6" x14ac:dyDescent="0.25">
      <c r="A832" s="6" t="s">
        <v>1031</v>
      </c>
      <c r="B832" s="14" t="s">
        <v>22</v>
      </c>
      <c r="C832" s="20">
        <f>(50)*(1)*(1)*(1)*(1 + (0))</f>
        <v>50</v>
      </c>
      <c r="D832" s="20" t="s">
        <v>13</v>
      </c>
      <c r="E832" s="20">
        <f>(0)*(1 + (0))</f>
        <v>0</v>
      </c>
      <c r="F832" s="20">
        <f>C832*E832</f>
        <v>0</v>
      </c>
    </row>
    <row r="833" spans="1:6" ht="30" x14ac:dyDescent="0.25">
      <c r="A833" s="6" t="s">
        <v>1032</v>
      </c>
      <c r="B833" s="14" t="s">
        <v>24</v>
      </c>
      <c r="C833" s="20">
        <f>(50)*(1)*(1)*(1)*(1 + (0))</f>
        <v>50</v>
      </c>
      <c r="D833" s="20" t="s">
        <v>13</v>
      </c>
      <c r="E833" s="20">
        <f>(0)*(1 + (0))</f>
        <v>0</v>
      </c>
      <c r="F833" s="20">
        <f>C833*E833</f>
        <v>0</v>
      </c>
    </row>
    <row r="834" spans="1:6" x14ac:dyDescent="0.25">
      <c r="A834" s="4"/>
      <c r="B834" s="12" t="s">
        <v>25</v>
      </c>
      <c r="C834" s="18"/>
      <c r="D834" s="18"/>
      <c r="E834" s="18"/>
      <c r="F834" s="18"/>
    </row>
    <row r="835" spans="1:6" x14ac:dyDescent="0.25">
      <c r="A835" s="5"/>
      <c r="B835" s="13" t="s">
        <v>978</v>
      </c>
      <c r="C835" s="19"/>
      <c r="D835" s="19"/>
      <c r="E835" s="19"/>
      <c r="F835" s="19"/>
    </row>
    <row r="836" spans="1:6" ht="60" x14ac:dyDescent="0.25">
      <c r="A836" s="6" t="s">
        <v>1033</v>
      </c>
      <c r="B836" s="14" t="s">
        <v>1034</v>
      </c>
      <c r="C836" s="20">
        <f>(500)*(1)*(1)*(1)*(1 + (0))</f>
        <v>500</v>
      </c>
      <c r="D836" s="20" t="s">
        <v>29</v>
      </c>
      <c r="E836" s="20">
        <f>(0)*(1 + (0))</f>
        <v>0</v>
      </c>
      <c r="F836" s="20">
        <f>C836*E836</f>
        <v>0</v>
      </c>
    </row>
    <row r="837" spans="1:6" x14ac:dyDescent="0.25">
      <c r="A837" s="4"/>
      <c r="B837" s="12" t="s">
        <v>32</v>
      </c>
      <c r="C837" s="18"/>
      <c r="D837" s="18"/>
      <c r="E837" s="18"/>
      <c r="F837" s="18"/>
    </row>
    <row r="838" spans="1:6" x14ac:dyDescent="0.25">
      <c r="A838" s="6" t="s">
        <v>1035</v>
      </c>
      <c r="B838" s="15" t="s">
        <v>34</v>
      </c>
      <c r="C838" s="20">
        <f>(1)*(1)*(1)*(1)*(1 + (0))</f>
        <v>1</v>
      </c>
      <c r="D838" s="20" t="s">
        <v>35</v>
      </c>
      <c r="E838" s="20">
        <f>(0)*(1 + (0))</f>
        <v>0</v>
      </c>
      <c r="F838" s="20">
        <f>C838*E838</f>
        <v>0</v>
      </c>
    </row>
    <row r="839" spans="1:6" x14ac:dyDescent="0.25">
      <c r="A839" s="5"/>
      <c r="B839" s="13" t="s">
        <v>36</v>
      </c>
      <c r="C839" s="19"/>
      <c r="D839" s="19"/>
      <c r="E839" s="19"/>
      <c r="F839" s="19"/>
    </row>
    <row r="840" spans="1:6" x14ac:dyDescent="0.25">
      <c r="A840" s="6" t="s">
        <v>1036</v>
      </c>
      <c r="B840" s="14" t="s">
        <v>38</v>
      </c>
      <c r="C840" s="20">
        <f>(981)*(1)*(1)*(1)*(1 + (0))</f>
        <v>981</v>
      </c>
      <c r="D840" s="20" t="s">
        <v>13</v>
      </c>
      <c r="E840" s="20">
        <f>(0)*(1 + (0))</f>
        <v>0</v>
      </c>
      <c r="F840" s="20">
        <f>C840*E840</f>
        <v>0</v>
      </c>
    </row>
    <row r="841" spans="1:6" x14ac:dyDescent="0.25">
      <c r="A841" s="4"/>
      <c r="B841" s="12" t="s">
        <v>49</v>
      </c>
      <c r="C841" s="18"/>
      <c r="D841" s="18"/>
      <c r="E841" s="18"/>
      <c r="F841" s="18"/>
    </row>
    <row r="842" spans="1:6" ht="30" x14ac:dyDescent="0.25">
      <c r="A842" s="6" t="s">
        <v>1037</v>
      </c>
      <c r="B842" s="15" t="s">
        <v>984</v>
      </c>
      <c r="C842" s="20">
        <f>(2158)*(1)*(1)*(1)*(1 + (0))</f>
        <v>2158</v>
      </c>
      <c r="D842" s="20" t="s">
        <v>29</v>
      </c>
      <c r="E842" s="20">
        <f>(0)*(1 + (0))</f>
        <v>0</v>
      </c>
      <c r="F842" s="20">
        <f>C842*E842</f>
        <v>0</v>
      </c>
    </row>
    <row r="843" spans="1:6" ht="45" x14ac:dyDescent="0.25">
      <c r="A843" s="4"/>
      <c r="B843" s="12" t="s">
        <v>1038</v>
      </c>
      <c r="C843" s="18"/>
      <c r="D843" s="18"/>
      <c r="E843" s="18"/>
      <c r="F843" s="18"/>
    </row>
    <row r="844" spans="1:6" x14ac:dyDescent="0.25">
      <c r="A844" s="5"/>
      <c r="B844" s="13" t="s">
        <v>1039</v>
      </c>
      <c r="C844" s="19"/>
      <c r="D844" s="19"/>
      <c r="E844" s="19"/>
      <c r="F844" s="19"/>
    </row>
    <row r="845" spans="1:6" x14ac:dyDescent="0.25">
      <c r="A845" s="6" t="s">
        <v>1040</v>
      </c>
      <c r="B845" s="14" t="s">
        <v>1041</v>
      </c>
      <c r="C845" s="20">
        <f>(1708)*(1)*(1)*(1)*(1 + (0))</f>
        <v>1708</v>
      </c>
      <c r="D845" s="20" t="s">
        <v>29</v>
      </c>
      <c r="E845" s="20">
        <f>(0)*(1 + (0))</f>
        <v>0</v>
      </c>
      <c r="F845" s="20">
        <f>C845*E845</f>
        <v>0</v>
      </c>
    </row>
    <row r="846" spans="1:6" ht="45" x14ac:dyDescent="0.25">
      <c r="A846" s="4"/>
      <c r="B846" s="12" t="s">
        <v>1042</v>
      </c>
      <c r="C846" s="18"/>
      <c r="D846" s="18"/>
      <c r="E846" s="18"/>
      <c r="F846" s="18"/>
    </row>
    <row r="847" spans="1:6" ht="30" x14ac:dyDescent="0.25">
      <c r="A847" s="5"/>
      <c r="B847" s="13" t="s">
        <v>1043</v>
      </c>
      <c r="C847" s="19"/>
      <c r="D847" s="19"/>
      <c r="E847" s="19"/>
      <c r="F847" s="19"/>
    </row>
    <row r="848" spans="1:6" x14ac:dyDescent="0.25">
      <c r="A848" s="6" t="s">
        <v>1044</v>
      </c>
      <c r="B848" s="14" t="s">
        <v>1041</v>
      </c>
      <c r="C848" s="20">
        <f>(1708)*(1)*(1)*(1)*(1 + (0))</f>
        <v>1708</v>
      </c>
      <c r="D848" s="20" t="s">
        <v>29</v>
      </c>
      <c r="E848" s="20">
        <f>(0)*(1 + (0))</f>
        <v>0</v>
      </c>
      <c r="F848" s="20">
        <f>C848*E848</f>
        <v>0</v>
      </c>
    </row>
    <row r="849" spans="1:6" ht="47.25" x14ac:dyDescent="0.25">
      <c r="A849" s="3"/>
      <c r="B849" s="11" t="s">
        <v>1045</v>
      </c>
      <c r="C849" s="17"/>
      <c r="D849" s="17"/>
      <c r="E849" s="17"/>
      <c r="F849" s="17"/>
    </row>
    <row r="850" spans="1:6" ht="45" x14ac:dyDescent="0.25">
      <c r="A850" s="4"/>
      <c r="B850" s="12" t="s">
        <v>1046</v>
      </c>
      <c r="C850" s="18"/>
      <c r="D850" s="18"/>
      <c r="E850" s="18"/>
      <c r="F850" s="18"/>
    </row>
    <row r="851" spans="1:6" ht="75" x14ac:dyDescent="0.25">
      <c r="A851" s="5"/>
      <c r="B851" s="13" t="s">
        <v>1047</v>
      </c>
      <c r="C851" s="19"/>
      <c r="D851" s="19"/>
      <c r="E851" s="19"/>
      <c r="F851" s="19"/>
    </row>
    <row r="852" spans="1:6" x14ac:dyDescent="0.25">
      <c r="A852" s="6" t="s">
        <v>1048</v>
      </c>
      <c r="B852" s="14" t="s">
        <v>1049</v>
      </c>
      <c r="C852" s="20">
        <f>(8)*(1)*(1)*(1)*(1 + (0))</f>
        <v>8</v>
      </c>
      <c r="D852" s="20" t="s">
        <v>172</v>
      </c>
      <c r="E852" s="20">
        <f>(0)*(1 + (0))</f>
        <v>0</v>
      </c>
      <c r="F852" s="20">
        <f>C852*E852</f>
        <v>0</v>
      </c>
    </row>
    <row r="853" spans="1:6" x14ac:dyDescent="0.25">
      <c r="A853" s="6" t="s">
        <v>1050</v>
      </c>
      <c r="B853" s="14" t="s">
        <v>1051</v>
      </c>
      <c r="C853" s="20">
        <f>(1)*(1)*(1)*(1)*(1 + (0))</f>
        <v>1</v>
      </c>
      <c r="D853" s="20" t="s">
        <v>172</v>
      </c>
      <c r="E853" s="20">
        <f>(0)*(1 + (0))</f>
        <v>0</v>
      </c>
      <c r="F853" s="20">
        <f>C853*E853</f>
        <v>0</v>
      </c>
    </row>
    <row r="854" spans="1:6" ht="75" x14ac:dyDescent="0.25">
      <c r="A854" s="5"/>
      <c r="B854" s="13" t="s">
        <v>1052</v>
      </c>
      <c r="C854" s="19"/>
      <c r="D854" s="19"/>
      <c r="E854" s="19"/>
      <c r="F854" s="19"/>
    </row>
    <row r="855" spans="1:6" x14ac:dyDescent="0.25">
      <c r="A855" s="6" t="s">
        <v>1053</v>
      </c>
      <c r="B855" s="14" t="s">
        <v>1054</v>
      </c>
      <c r="C855" s="20">
        <f>(322)*(1)*(1)*(1)*(1 + (0))</f>
        <v>322</v>
      </c>
      <c r="D855" s="20" t="s">
        <v>172</v>
      </c>
      <c r="E855" s="20">
        <f>(0)*(1 + (0))</f>
        <v>0</v>
      </c>
      <c r="F855" s="20">
        <f>C855*E855</f>
        <v>0</v>
      </c>
    </row>
    <row r="856" spans="1:6" x14ac:dyDescent="0.25">
      <c r="A856" s="6" t="s">
        <v>1055</v>
      </c>
      <c r="B856" s="14" t="s">
        <v>1056</v>
      </c>
      <c r="C856" s="20">
        <f>(47)*(1)*(1)*(1)*(1 + (0))</f>
        <v>47</v>
      </c>
      <c r="D856" s="20" t="s">
        <v>172</v>
      </c>
      <c r="E856" s="20">
        <f>(0)*(1 + (0))</f>
        <v>0</v>
      </c>
      <c r="F856" s="20">
        <f>C856*E856</f>
        <v>0</v>
      </c>
    </row>
    <row r="857" spans="1:6" x14ac:dyDescent="0.25">
      <c r="A857" s="5"/>
      <c r="B857" s="13" t="s">
        <v>282</v>
      </c>
      <c r="C857" s="19"/>
      <c r="D857" s="19"/>
      <c r="E857" s="19"/>
      <c r="F857" s="19"/>
    </row>
    <row r="858" spans="1:6" ht="30" x14ac:dyDescent="0.25">
      <c r="A858" s="6" t="s">
        <v>1057</v>
      </c>
      <c r="B858" s="14" t="s">
        <v>1058</v>
      </c>
      <c r="C858" s="20">
        <f>(13)*(1)*(1)*(1)*(1 + (0))</f>
        <v>13</v>
      </c>
      <c r="D858" s="20" t="s">
        <v>69</v>
      </c>
      <c r="E858" s="20">
        <f>(0)*(1 + (0))</f>
        <v>0</v>
      </c>
      <c r="F858" s="20">
        <f>C858*E858</f>
        <v>0</v>
      </c>
    </row>
    <row r="859" spans="1:6" x14ac:dyDescent="0.25">
      <c r="A859" s="6" t="s">
        <v>1059</v>
      </c>
      <c r="B859" s="14" t="s">
        <v>1060</v>
      </c>
      <c r="C859" s="20">
        <f>(8)*(1)*(1)*(1)*(1 + (0))</f>
        <v>8</v>
      </c>
      <c r="D859" s="20" t="s">
        <v>69</v>
      </c>
      <c r="E859" s="20">
        <f>(0)*(1 + (0))</f>
        <v>0</v>
      </c>
      <c r="F859" s="20">
        <f>C859*E859</f>
        <v>0</v>
      </c>
    </row>
    <row r="860" spans="1:6" ht="45" x14ac:dyDescent="0.25">
      <c r="A860" s="5"/>
      <c r="B860" s="13" t="s">
        <v>1061</v>
      </c>
      <c r="C860" s="19"/>
      <c r="D860" s="19"/>
      <c r="E860" s="19"/>
      <c r="F860" s="19"/>
    </row>
    <row r="861" spans="1:6" x14ac:dyDescent="0.25">
      <c r="A861" s="6" t="s">
        <v>1062</v>
      </c>
      <c r="B861" s="14" t="s">
        <v>1063</v>
      </c>
      <c r="C861" s="20">
        <f>(248)*(1)*(1)*(1)*(1 + (0))</f>
        <v>248</v>
      </c>
      <c r="D861" s="20" t="s">
        <v>172</v>
      </c>
      <c r="E861" s="20">
        <f>(0)*(1 + (0))</f>
        <v>0</v>
      </c>
      <c r="F861" s="20">
        <f>C861*E861</f>
        <v>0</v>
      </c>
    </row>
    <row r="862" spans="1:6" x14ac:dyDescent="0.25">
      <c r="A862" s="6" t="s">
        <v>1064</v>
      </c>
      <c r="B862" s="14" t="s">
        <v>1065</v>
      </c>
      <c r="C862" s="20">
        <f>(9)*(1)*(1)*(1)*(1 + (0))</f>
        <v>9</v>
      </c>
      <c r="D862" s="20" t="s">
        <v>172</v>
      </c>
      <c r="E862" s="20">
        <f>(0)*(1 + (0))</f>
        <v>0</v>
      </c>
      <c r="F862" s="20">
        <f>C862*E862</f>
        <v>0</v>
      </c>
    </row>
    <row r="863" spans="1:6" ht="45" x14ac:dyDescent="0.25">
      <c r="A863" s="5"/>
      <c r="B863" s="13" t="s">
        <v>1066</v>
      </c>
      <c r="C863" s="19"/>
      <c r="D863" s="19"/>
      <c r="E863" s="19"/>
      <c r="F863" s="19"/>
    </row>
    <row r="864" spans="1:6" x14ac:dyDescent="0.25">
      <c r="A864" s="6" t="s">
        <v>1067</v>
      </c>
      <c r="B864" s="14" t="s">
        <v>1068</v>
      </c>
      <c r="C864" s="20">
        <f>(174)*(1)*(1)*(1)*(1 + (0))</f>
        <v>174</v>
      </c>
      <c r="D864" s="20" t="s">
        <v>172</v>
      </c>
      <c r="E864" s="20">
        <f>(0)*(1 + (0))</f>
        <v>0</v>
      </c>
      <c r="F864" s="20">
        <f>C864*E864</f>
        <v>0</v>
      </c>
    </row>
    <row r="865" spans="1:6" ht="63" x14ac:dyDescent="0.25">
      <c r="A865" s="3"/>
      <c r="B865" s="11" t="s">
        <v>1069</v>
      </c>
      <c r="C865" s="17"/>
      <c r="D865" s="17"/>
      <c r="E865" s="17"/>
      <c r="F865" s="17"/>
    </row>
    <row r="866" spans="1:6" ht="45" x14ac:dyDescent="0.25">
      <c r="A866" s="4"/>
      <c r="B866" s="12" t="s">
        <v>1070</v>
      </c>
      <c r="C866" s="18"/>
      <c r="D866" s="18"/>
      <c r="E866" s="18"/>
      <c r="F866" s="18"/>
    </row>
    <row r="867" spans="1:6" x14ac:dyDescent="0.25">
      <c r="A867" s="5"/>
      <c r="B867" s="13" t="s">
        <v>1071</v>
      </c>
      <c r="C867" s="19"/>
      <c r="D867" s="19"/>
      <c r="E867" s="19"/>
      <c r="F867" s="19"/>
    </row>
    <row r="868" spans="1:6" ht="30" x14ac:dyDescent="0.25">
      <c r="A868" s="6" t="s">
        <v>1072</v>
      </c>
      <c r="B868" s="14" t="s">
        <v>1073</v>
      </c>
      <c r="C868" s="20">
        <f>(450)*(1)*(1)*(1)*(1 + (0))</f>
        <v>450</v>
      </c>
      <c r="D868" s="20" t="s">
        <v>13</v>
      </c>
      <c r="E868" s="20">
        <f>(0)*(1 + (0))</f>
        <v>0</v>
      </c>
      <c r="F868" s="20">
        <f>C868*E868</f>
        <v>0</v>
      </c>
    </row>
    <row r="869" spans="1:6" ht="45" x14ac:dyDescent="0.25">
      <c r="A869" s="4"/>
      <c r="B869" s="12" t="s">
        <v>1074</v>
      </c>
      <c r="C869" s="18"/>
      <c r="D869" s="18"/>
      <c r="E869" s="18"/>
      <c r="F869" s="18"/>
    </row>
    <row r="870" spans="1:6" x14ac:dyDescent="0.25">
      <c r="A870" s="5"/>
      <c r="B870" s="13" t="s">
        <v>1071</v>
      </c>
      <c r="C870" s="19"/>
      <c r="D870" s="19"/>
      <c r="E870" s="19"/>
      <c r="F870" s="19"/>
    </row>
    <row r="871" spans="1:6" ht="45" x14ac:dyDescent="0.25">
      <c r="A871" s="6" t="s">
        <v>1075</v>
      </c>
      <c r="B871" s="14" t="s">
        <v>1076</v>
      </c>
      <c r="C871" s="20">
        <f>(513)*(1)*(1)*(1)*(1 + (0))</f>
        <v>513</v>
      </c>
      <c r="D871" s="20" t="s">
        <v>13</v>
      </c>
      <c r="E871" s="20">
        <f>(0)*(1 + (0))</f>
        <v>0</v>
      </c>
      <c r="F871" s="20">
        <f>C871*E871</f>
        <v>0</v>
      </c>
    </row>
    <row r="872" spans="1:6" x14ac:dyDescent="0.25">
      <c r="A872" s="4"/>
      <c r="B872" s="12" t="s">
        <v>49</v>
      </c>
      <c r="C872" s="18"/>
      <c r="D872" s="18"/>
      <c r="E872" s="18"/>
      <c r="F872" s="18"/>
    </row>
    <row r="873" spans="1:6" x14ac:dyDescent="0.25">
      <c r="A873" s="6" t="s">
        <v>1077</v>
      </c>
      <c r="B873" s="15" t="s">
        <v>1078</v>
      </c>
      <c r="C873" s="20">
        <f>(2158)*(1)*(1)*(1)*(1 + (0))</f>
        <v>2158</v>
      </c>
      <c r="D873" s="20" t="s">
        <v>29</v>
      </c>
      <c r="E873" s="20">
        <f>(0)*(1 + (0))</f>
        <v>0</v>
      </c>
      <c r="F873" s="20">
        <f>C873*E873</f>
        <v>0</v>
      </c>
    </row>
    <row r="874" spans="1:6" ht="47.25" x14ac:dyDescent="0.25">
      <c r="A874" s="3"/>
      <c r="B874" s="11" t="s">
        <v>1079</v>
      </c>
      <c r="C874" s="17"/>
      <c r="D874" s="17"/>
      <c r="E874" s="17"/>
      <c r="F874" s="17"/>
    </row>
    <row r="875" spans="1:6" ht="150" x14ac:dyDescent="0.25">
      <c r="A875" s="4"/>
      <c r="B875" s="12" t="s">
        <v>1080</v>
      </c>
      <c r="C875" s="18"/>
      <c r="D875" s="18"/>
      <c r="E875" s="18"/>
      <c r="F875" s="18"/>
    </row>
    <row r="876" spans="1:6" x14ac:dyDescent="0.25">
      <c r="A876" s="5"/>
      <c r="B876" s="13" t="s">
        <v>1081</v>
      </c>
      <c r="C876" s="19"/>
      <c r="D876" s="19"/>
      <c r="E876" s="19"/>
      <c r="F876" s="19"/>
    </row>
    <row r="877" spans="1:6" ht="45" x14ac:dyDescent="0.25">
      <c r="A877" s="6" t="s">
        <v>1082</v>
      </c>
      <c r="B877" s="14" t="s">
        <v>1083</v>
      </c>
      <c r="C877" s="20">
        <f>(1708)*(1)*(1)*(1)*(1 + (0))</f>
        <v>1708</v>
      </c>
      <c r="D877" s="20" t="s">
        <v>29</v>
      </c>
      <c r="E877" s="20">
        <f>(0)*(1 + (0))</f>
        <v>0</v>
      </c>
      <c r="F877" s="20">
        <f>C877*E877</f>
        <v>0</v>
      </c>
    </row>
    <row r="878" spans="1:6" ht="120" x14ac:dyDescent="0.25">
      <c r="A878" s="4"/>
      <c r="B878" s="12" t="s">
        <v>1084</v>
      </c>
      <c r="C878" s="18"/>
      <c r="D878" s="18"/>
      <c r="E878" s="18"/>
      <c r="F878" s="18"/>
    </row>
    <row r="879" spans="1:6" x14ac:dyDescent="0.25">
      <c r="A879" s="5"/>
      <c r="B879" s="13" t="s">
        <v>1081</v>
      </c>
      <c r="C879" s="19"/>
      <c r="D879" s="19"/>
      <c r="E879" s="19"/>
      <c r="F879" s="19"/>
    </row>
    <row r="880" spans="1:6" ht="45" x14ac:dyDescent="0.25">
      <c r="A880" s="6" t="s">
        <v>1085</v>
      </c>
      <c r="B880" s="14" t="s">
        <v>1083</v>
      </c>
      <c r="C880" s="20">
        <f>(801)*(1)*(1)*(1)*(1 + (0))</f>
        <v>801</v>
      </c>
      <c r="D880" s="20" t="s">
        <v>29</v>
      </c>
      <c r="E880" s="20">
        <f>(0)*(1 + (0))</f>
        <v>0</v>
      </c>
      <c r="F880" s="20">
        <f>C880*E880</f>
        <v>0</v>
      </c>
    </row>
    <row r="881" spans="1:6" ht="47.25" x14ac:dyDescent="0.25">
      <c r="A881" s="3"/>
      <c r="B881" s="11" t="s">
        <v>1086</v>
      </c>
      <c r="C881" s="17"/>
      <c r="D881" s="17"/>
      <c r="E881" s="17"/>
      <c r="F881" s="17"/>
    </row>
    <row r="882" spans="1:6" ht="30" x14ac:dyDescent="0.25">
      <c r="A882" s="4"/>
      <c r="B882" s="12" t="s">
        <v>1087</v>
      </c>
      <c r="C882" s="18"/>
      <c r="D882" s="18"/>
      <c r="E882" s="18"/>
      <c r="F882" s="18"/>
    </row>
    <row r="883" spans="1:6" x14ac:dyDescent="0.25">
      <c r="A883" s="5"/>
      <c r="B883" s="13" t="s">
        <v>1088</v>
      </c>
      <c r="C883" s="19"/>
      <c r="D883" s="19"/>
      <c r="E883" s="19"/>
      <c r="F883" s="19"/>
    </row>
    <row r="884" spans="1:6" x14ac:dyDescent="0.25">
      <c r="A884" s="6" t="s">
        <v>1089</v>
      </c>
      <c r="B884" s="14" t="s">
        <v>1090</v>
      </c>
      <c r="C884" s="20">
        <f>(59)*(1)*(1)*(1)*(1 + (0))</f>
        <v>59</v>
      </c>
      <c r="D884" s="20" t="s">
        <v>29</v>
      </c>
      <c r="E884" s="20">
        <f>(0)*(1 + (0))</f>
        <v>0</v>
      </c>
      <c r="F884" s="20">
        <f>C884*E884</f>
        <v>0</v>
      </c>
    </row>
    <row r="885" spans="1:6" ht="47.25" x14ac:dyDescent="0.25">
      <c r="A885" s="3"/>
      <c r="B885" s="11" t="s">
        <v>1091</v>
      </c>
      <c r="C885" s="17"/>
      <c r="D885" s="17"/>
      <c r="E885" s="17"/>
      <c r="F885" s="17"/>
    </row>
    <row r="886" spans="1:6" ht="210" x14ac:dyDescent="0.25">
      <c r="A886" s="4"/>
      <c r="B886" s="12" t="s">
        <v>1092</v>
      </c>
      <c r="C886" s="18"/>
      <c r="D886" s="18"/>
      <c r="E886" s="18"/>
      <c r="F886" s="18"/>
    </row>
    <row r="887" spans="1:6" x14ac:dyDescent="0.25">
      <c r="A887" s="5"/>
      <c r="B887" s="13" t="s">
        <v>1088</v>
      </c>
      <c r="C887" s="19"/>
      <c r="D887" s="19"/>
      <c r="E887" s="19"/>
      <c r="F887" s="19"/>
    </row>
    <row r="888" spans="1:6" ht="30" x14ac:dyDescent="0.25">
      <c r="A888" s="6" t="s">
        <v>1093</v>
      </c>
      <c r="B888" s="14" t="s">
        <v>1094</v>
      </c>
      <c r="C888" s="20">
        <f>(450)*(1)*(1)*(1)*(1 + (0))</f>
        <v>450</v>
      </c>
      <c r="D888" s="20" t="s">
        <v>29</v>
      </c>
      <c r="E888" s="20">
        <f>(0)*(1 + (0))</f>
        <v>0</v>
      </c>
      <c r="F888" s="20">
        <f>C888*E888</f>
        <v>0</v>
      </c>
    </row>
    <row r="889" spans="1:6" ht="210" x14ac:dyDescent="0.25">
      <c r="A889" s="4"/>
      <c r="B889" s="12" t="s">
        <v>1095</v>
      </c>
      <c r="C889" s="18"/>
      <c r="D889" s="18"/>
      <c r="E889" s="18"/>
      <c r="F889" s="18"/>
    </row>
    <row r="890" spans="1:6" x14ac:dyDescent="0.25">
      <c r="A890" s="5"/>
      <c r="B890" s="13" t="s">
        <v>1081</v>
      </c>
      <c r="C890" s="19"/>
      <c r="D890" s="19"/>
      <c r="E890" s="19"/>
      <c r="F890" s="19"/>
    </row>
    <row r="891" spans="1:6" ht="30" x14ac:dyDescent="0.25">
      <c r="A891" s="6" t="s">
        <v>1096</v>
      </c>
      <c r="B891" s="14" t="s">
        <v>1094</v>
      </c>
      <c r="C891" s="20">
        <f>(907)*(1)*(1)*(1)*(1 + (0))</f>
        <v>907</v>
      </c>
      <c r="D891" s="20" t="s">
        <v>29</v>
      </c>
      <c r="E891" s="20">
        <f>(0)*(1 + (0))</f>
        <v>0</v>
      </c>
      <c r="F891" s="20">
        <f>C891*E891</f>
        <v>0</v>
      </c>
    </row>
    <row r="892" spans="1:6" ht="47.25" x14ac:dyDescent="0.25">
      <c r="A892" s="3"/>
      <c r="B892" s="11" t="s">
        <v>1097</v>
      </c>
      <c r="C892" s="17"/>
      <c r="D892" s="17"/>
      <c r="E892" s="17"/>
      <c r="F892" s="17"/>
    </row>
    <row r="893" spans="1:6" ht="30" x14ac:dyDescent="0.25">
      <c r="A893" s="4"/>
      <c r="B893" s="12" t="s">
        <v>1098</v>
      </c>
      <c r="C893" s="18"/>
      <c r="D893" s="18"/>
      <c r="E893" s="18"/>
      <c r="F893" s="18"/>
    </row>
    <row r="894" spans="1:6" x14ac:dyDescent="0.25">
      <c r="A894" s="5"/>
      <c r="B894" s="13" t="s">
        <v>1099</v>
      </c>
      <c r="C894" s="19"/>
      <c r="D894" s="19"/>
      <c r="E894" s="19"/>
      <c r="F894" s="19"/>
    </row>
    <row r="895" spans="1:6" x14ac:dyDescent="0.25">
      <c r="A895" s="6" t="s">
        <v>1100</v>
      </c>
      <c r="B895" s="14" t="s">
        <v>541</v>
      </c>
      <c r="C895" s="20">
        <f>(354)*(1)*(1)*(1)*(1 + (0))</f>
        <v>354</v>
      </c>
      <c r="D895" s="20" t="s">
        <v>172</v>
      </c>
      <c r="E895" s="20">
        <f>(0)*(1 + (0))</f>
        <v>0</v>
      </c>
      <c r="F895" s="20">
        <f>C895*E895</f>
        <v>0</v>
      </c>
    </row>
    <row r="896" spans="1:6" x14ac:dyDescent="0.25">
      <c r="A896" s="5"/>
      <c r="B896" s="13" t="s">
        <v>1101</v>
      </c>
      <c r="C896" s="19"/>
      <c r="D896" s="19"/>
      <c r="E896" s="19"/>
      <c r="F896" s="19"/>
    </row>
    <row r="897" spans="1:6" x14ac:dyDescent="0.25">
      <c r="A897" s="6" t="s">
        <v>1102</v>
      </c>
      <c r="B897" s="14" t="s">
        <v>541</v>
      </c>
      <c r="C897" s="20">
        <f>(122)*(1)*(1)*(1)*(1 + (0))</f>
        <v>122</v>
      </c>
      <c r="D897" s="20" t="s">
        <v>172</v>
      </c>
      <c r="E897" s="20">
        <f>(0)*(1 + (0))</f>
        <v>0</v>
      </c>
      <c r="F897" s="20">
        <f>C897*E897</f>
        <v>0</v>
      </c>
    </row>
    <row r="898" spans="1:6" x14ac:dyDescent="0.25">
      <c r="A898" s="6" t="s">
        <v>1103</v>
      </c>
      <c r="B898" s="14" t="s">
        <v>1104</v>
      </c>
      <c r="C898" s="20">
        <f>(85)*(1)*(1)*(1)*(1 + (0))</f>
        <v>85</v>
      </c>
      <c r="D898" s="20" t="s">
        <v>29</v>
      </c>
      <c r="E898" s="20">
        <f>(0)*(1 + (0))</f>
        <v>0</v>
      </c>
      <c r="F898" s="20">
        <f>C898*E898</f>
        <v>0</v>
      </c>
    </row>
    <row r="899" spans="1:6" x14ac:dyDescent="0.25">
      <c r="A899" s="5"/>
      <c r="B899" s="13" t="s">
        <v>1105</v>
      </c>
      <c r="C899" s="19"/>
      <c r="D899" s="19"/>
      <c r="E899" s="19"/>
      <c r="F899" s="19"/>
    </row>
    <row r="900" spans="1:6" x14ac:dyDescent="0.25">
      <c r="A900" s="6" t="s">
        <v>1106</v>
      </c>
      <c r="B900" s="14" t="s">
        <v>1107</v>
      </c>
      <c r="C900" s="20">
        <f>(5)*(1)*(1)*(1)*(1 + (0))</f>
        <v>5</v>
      </c>
      <c r="D900" s="20" t="s">
        <v>69</v>
      </c>
      <c r="E900" s="20">
        <f>(0)*(1 + (0))</f>
        <v>0</v>
      </c>
      <c r="F900" s="20">
        <f>C900*E900</f>
        <v>0</v>
      </c>
    </row>
    <row r="901" spans="1:6" ht="94.5" x14ac:dyDescent="0.25">
      <c r="A901" s="3"/>
      <c r="B901" s="11" t="s">
        <v>1108</v>
      </c>
      <c r="C901" s="17"/>
      <c r="D901" s="17"/>
      <c r="E901" s="17"/>
      <c r="F901" s="17"/>
    </row>
    <row r="902" spans="1:6" ht="47.25" x14ac:dyDescent="0.25">
      <c r="A902" s="3"/>
      <c r="B902" s="11" t="s">
        <v>1109</v>
      </c>
      <c r="C902" s="17"/>
      <c r="D902" s="17"/>
      <c r="E902" s="17"/>
      <c r="F902" s="17"/>
    </row>
    <row r="903" spans="1:6" ht="105" x14ac:dyDescent="0.25">
      <c r="A903" s="4"/>
      <c r="B903" s="12" t="s">
        <v>1110</v>
      </c>
      <c r="C903" s="18"/>
      <c r="D903" s="18"/>
      <c r="E903" s="18"/>
      <c r="F903" s="18"/>
    </row>
    <row r="904" spans="1:6" ht="195" x14ac:dyDescent="0.25">
      <c r="A904" s="6" t="s">
        <v>1111</v>
      </c>
      <c r="B904" s="15" t="s">
        <v>1112</v>
      </c>
      <c r="C904" s="20">
        <f>(1)*(1)*(1)*(1)*(1 + (0))</f>
        <v>1</v>
      </c>
      <c r="D904" s="20" t="s">
        <v>35</v>
      </c>
      <c r="E904" s="20">
        <f>(0)*(1 + (0))</f>
        <v>0</v>
      </c>
      <c r="F904" s="20">
        <f>C904*E904</f>
        <v>0</v>
      </c>
    </row>
    <row r="905" spans="1:6" ht="78.75" x14ac:dyDescent="0.25">
      <c r="A905" s="3"/>
      <c r="B905" s="11" t="s">
        <v>670</v>
      </c>
      <c r="C905" s="17"/>
      <c r="D905" s="17"/>
      <c r="E905" s="17"/>
      <c r="F905" s="17"/>
    </row>
    <row r="906" spans="1:6" ht="31.5" x14ac:dyDescent="0.25">
      <c r="A906" s="3"/>
      <c r="B906" s="11" t="s">
        <v>1113</v>
      </c>
      <c r="C906" s="17"/>
      <c r="D906" s="17"/>
      <c r="E906" s="17"/>
      <c r="F906" s="17"/>
    </row>
    <row r="907" spans="1:6" ht="30" x14ac:dyDescent="0.25">
      <c r="A907" s="4"/>
      <c r="B907" s="12" t="s">
        <v>1114</v>
      </c>
      <c r="C907" s="18"/>
      <c r="D907" s="18"/>
      <c r="E907" s="18"/>
      <c r="F907" s="18"/>
    </row>
    <row r="908" spans="1:6" x14ac:dyDescent="0.25">
      <c r="A908" s="5"/>
      <c r="B908" s="13" t="s">
        <v>1115</v>
      </c>
      <c r="C908" s="19"/>
      <c r="D908" s="19"/>
      <c r="E908" s="19"/>
      <c r="F908" s="19"/>
    </row>
    <row r="909" spans="1:6" ht="75" x14ac:dyDescent="0.25">
      <c r="A909" s="6" t="s">
        <v>1116</v>
      </c>
      <c r="B909" s="14" t="s">
        <v>1117</v>
      </c>
      <c r="C909" s="20">
        <f>(14)*(1)*(1)*(1)*(1 + (0))</f>
        <v>14</v>
      </c>
      <c r="D909" s="20" t="s">
        <v>69</v>
      </c>
      <c r="E909" s="20">
        <f>(0)*(1 + (0))</f>
        <v>0</v>
      </c>
      <c r="F909" s="20">
        <f>C909*E909</f>
        <v>0</v>
      </c>
    </row>
    <row r="910" spans="1:6" ht="30" x14ac:dyDescent="0.25">
      <c r="A910" s="4"/>
      <c r="B910" s="12" t="s">
        <v>1118</v>
      </c>
      <c r="C910" s="18"/>
      <c r="D910" s="18"/>
      <c r="E910" s="18"/>
      <c r="F910" s="18"/>
    </row>
    <row r="911" spans="1:6" x14ac:dyDescent="0.25">
      <c r="A911" s="5"/>
      <c r="B911" s="13" t="s">
        <v>1119</v>
      </c>
      <c r="C911" s="19"/>
      <c r="D911" s="19"/>
      <c r="E911" s="19"/>
      <c r="F911" s="19"/>
    </row>
    <row r="912" spans="1:6" ht="75" x14ac:dyDescent="0.25">
      <c r="A912" s="6" t="s">
        <v>1120</v>
      </c>
      <c r="B912" s="14" t="s">
        <v>1121</v>
      </c>
      <c r="C912" s="20">
        <f>(10)*(1)*(1)*(1)*(1 + (0))</f>
        <v>10</v>
      </c>
      <c r="D912" s="20" t="s">
        <v>69</v>
      </c>
      <c r="E912" s="20">
        <f>(0)*(1 + (0))</f>
        <v>0</v>
      </c>
      <c r="F912" s="20">
        <f>C912*E912</f>
        <v>0</v>
      </c>
    </row>
    <row r="913" spans="1:6" ht="60" x14ac:dyDescent="0.25">
      <c r="A913" s="4"/>
      <c r="B913" s="12" t="s">
        <v>1122</v>
      </c>
      <c r="C913" s="18"/>
      <c r="D913" s="18"/>
      <c r="E913" s="18"/>
      <c r="F913" s="18"/>
    </row>
    <row r="914" spans="1:6" ht="75" x14ac:dyDescent="0.25">
      <c r="A914" s="6" t="s">
        <v>1123</v>
      </c>
      <c r="B914" s="15" t="s">
        <v>1124</v>
      </c>
      <c r="C914" s="20">
        <f>(4)*(1)*(1)*(1)*(1 + (0))</f>
        <v>4</v>
      </c>
      <c r="D914" s="20" t="s">
        <v>69</v>
      </c>
      <c r="E914" s="20">
        <f>(0)*(1 + (0))</f>
        <v>0</v>
      </c>
      <c r="F914" s="20">
        <f>C914*E914</f>
        <v>0</v>
      </c>
    </row>
    <row r="915" spans="1:6" ht="30" x14ac:dyDescent="0.25">
      <c r="A915" s="4"/>
      <c r="B915" s="12" t="s">
        <v>1125</v>
      </c>
      <c r="C915" s="18"/>
      <c r="D915" s="18"/>
      <c r="E915" s="18"/>
      <c r="F915" s="18"/>
    </row>
    <row r="916" spans="1:6" x14ac:dyDescent="0.25">
      <c r="A916" s="5"/>
      <c r="B916" s="13" t="s">
        <v>1126</v>
      </c>
      <c r="C916" s="19"/>
      <c r="D916" s="19"/>
      <c r="E916" s="19"/>
      <c r="F916" s="19"/>
    </row>
    <row r="917" spans="1:6" ht="30" x14ac:dyDescent="0.25">
      <c r="A917" s="6" t="s">
        <v>1127</v>
      </c>
      <c r="B917" s="14" t="s">
        <v>1128</v>
      </c>
      <c r="C917" s="20">
        <f>(2)*(1)*(1)*(1)*(1 + (0))</f>
        <v>2</v>
      </c>
      <c r="D917" s="20" t="s">
        <v>69</v>
      </c>
      <c r="E917" s="20">
        <f>(0)*(1 + (0))</f>
        <v>0</v>
      </c>
      <c r="F917" s="20">
        <f>C917*E917</f>
        <v>0</v>
      </c>
    </row>
    <row r="918" spans="1:6" x14ac:dyDescent="0.25">
      <c r="A918" s="4"/>
      <c r="B918" s="12" t="s">
        <v>1129</v>
      </c>
      <c r="C918" s="18"/>
      <c r="D918" s="18"/>
      <c r="E918" s="18"/>
      <c r="F918" s="18"/>
    </row>
    <row r="919" spans="1:6" x14ac:dyDescent="0.25">
      <c r="A919" s="5"/>
      <c r="B919" s="13" t="s">
        <v>1130</v>
      </c>
      <c r="C919" s="19"/>
      <c r="D919" s="19"/>
      <c r="E919" s="19"/>
      <c r="F919" s="19"/>
    </row>
    <row r="920" spans="1:6" x14ac:dyDescent="0.25">
      <c r="A920" s="6" t="s">
        <v>1131</v>
      </c>
      <c r="B920" s="14" t="s">
        <v>1132</v>
      </c>
      <c r="C920" s="20">
        <f>(2)*(1)*(1)*(1)*(1 + (0))</f>
        <v>2</v>
      </c>
      <c r="D920" s="20" t="s">
        <v>69</v>
      </c>
      <c r="E920" s="20">
        <f>(0)*(1 + (0))</f>
        <v>0</v>
      </c>
      <c r="F920" s="20">
        <f>C920*E920</f>
        <v>0</v>
      </c>
    </row>
    <row r="921" spans="1:6" x14ac:dyDescent="0.25">
      <c r="A921" s="7"/>
      <c r="B921" s="7"/>
      <c r="C921" s="20"/>
      <c r="D921" s="20"/>
      <c r="E921" s="20"/>
      <c r="F921" s="20"/>
    </row>
    <row r="922" spans="1:6" ht="17.25" x14ac:dyDescent="0.3">
      <c r="A922" s="8" t="s">
        <v>1133</v>
      </c>
      <c r="B922" s="8"/>
      <c r="C922" s="8"/>
      <c r="D922" s="8"/>
      <c r="E922" s="8"/>
      <c r="F922" s="8">
        <f>(SUM(F2:F921))</f>
        <v>0</v>
      </c>
    </row>
    <row r="923" spans="1:6" ht="34.5" x14ac:dyDescent="0.3">
      <c r="A923" s="8" t="s">
        <v>1134</v>
      </c>
      <c r="B923" s="8"/>
      <c r="C923" s="8"/>
      <c r="D923" s="8"/>
      <c r="E923" s="8"/>
      <c r="F923" s="8">
        <v>0</v>
      </c>
    </row>
    <row r="924" spans="1:6" ht="17.25" x14ac:dyDescent="0.3">
      <c r="A924" s="8" t="s">
        <v>1135</v>
      </c>
      <c r="B924" s="8"/>
      <c r="C924" s="8"/>
      <c r="D924" s="8"/>
      <c r="E924" s="8"/>
      <c r="F924" s="8">
        <f>0.1*(SUM(F922:F923))</f>
        <v>0</v>
      </c>
    </row>
    <row r="925" spans="1:6" ht="18.75" x14ac:dyDescent="0.3">
      <c r="A925" s="9" t="s">
        <v>5</v>
      </c>
      <c r="B925" s="9"/>
      <c r="C925" s="9"/>
      <c r="D925" s="9"/>
      <c r="E925" s="9"/>
      <c r="F925" s="9">
        <f>SUM(F922:F924)</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24"/>
  <sheetViews>
    <sheetView workbookViewId="0">
      <pane xSplit="7" ySplit="1" topLeftCell="H2" activePane="bottomRight" state="frozen"/>
      <selection pane="topRight" activeCell="H1" sqref="H1"/>
      <selection pane="bottomLeft" activeCell="A2" sqref="A2"/>
      <selection pane="bottomRight"/>
    </sheetView>
  </sheetViews>
  <sheetFormatPr defaultRowHeight="15" x14ac:dyDescent="0.25"/>
  <cols>
    <col min="1" max="1" width="12.85546875" customWidth="1"/>
    <col min="2" max="2" width="30" customWidth="1"/>
    <col min="3" max="3" width="10.140625" customWidth="1"/>
    <col min="4" max="6" width="9.140625" customWidth="1"/>
    <col min="7" max="7" width="20" customWidth="1"/>
  </cols>
  <sheetData>
    <row r="1" spans="1:7" ht="17.25" x14ac:dyDescent="0.25">
      <c r="A1" s="1" t="s">
        <v>0</v>
      </c>
      <c r="B1" s="1" t="s">
        <v>1</v>
      </c>
      <c r="C1" s="1" t="s">
        <v>2</v>
      </c>
      <c r="D1" s="1" t="s">
        <v>3</v>
      </c>
      <c r="E1" s="1" t="s">
        <v>4</v>
      </c>
      <c r="F1" s="1" t="s">
        <v>1136</v>
      </c>
      <c r="G1" s="1" t="s">
        <v>5</v>
      </c>
    </row>
    <row r="2" spans="1:7" ht="18.75" x14ac:dyDescent="0.25">
      <c r="A2" s="2"/>
      <c r="B2" s="10" t="s">
        <v>6</v>
      </c>
      <c r="C2" s="16"/>
      <c r="D2" s="16"/>
      <c r="E2" s="16"/>
      <c r="F2" s="16"/>
      <c r="G2" s="16"/>
    </row>
    <row r="3" spans="1:7" ht="94.5" x14ac:dyDescent="0.25">
      <c r="A3" s="3"/>
      <c r="B3" s="11" t="s">
        <v>7</v>
      </c>
      <c r="C3" s="17"/>
      <c r="D3" s="17"/>
      <c r="E3" s="17"/>
      <c r="F3" s="17"/>
      <c r="G3" s="17"/>
    </row>
    <row r="4" spans="1:7" ht="31.5" x14ac:dyDescent="0.25">
      <c r="A4" s="3"/>
      <c r="B4" s="11" t="s">
        <v>8</v>
      </c>
      <c r="C4" s="17"/>
      <c r="D4" s="17"/>
      <c r="E4" s="17"/>
      <c r="F4" s="17"/>
      <c r="G4" s="17"/>
    </row>
    <row r="5" spans="1:7" x14ac:dyDescent="0.25">
      <c r="A5" s="4"/>
      <c r="B5" s="12" t="s">
        <v>9</v>
      </c>
      <c r="C5" s="18"/>
      <c r="D5" s="18"/>
      <c r="E5" s="18"/>
      <c r="F5" s="18"/>
      <c r="G5" s="18"/>
    </row>
    <row r="6" spans="1:7" x14ac:dyDescent="0.25">
      <c r="A6" s="5"/>
      <c r="B6" s="13" t="s">
        <v>10</v>
      </c>
      <c r="C6" s="19"/>
      <c r="D6" s="19"/>
      <c r="E6" s="19"/>
      <c r="F6" s="19"/>
      <c r="G6" s="19"/>
    </row>
    <row r="7" spans="1:7" x14ac:dyDescent="0.25">
      <c r="A7" s="6" t="s">
        <v>11</v>
      </c>
      <c r="B7" s="14" t="s">
        <v>12</v>
      </c>
      <c r="C7" s="20">
        <f>(323)*(1)*(1)*(1)*(1 + (0))</f>
        <v>323</v>
      </c>
      <c r="D7" s="20" t="s">
        <v>13</v>
      </c>
      <c r="E7" s="20">
        <f>(0)</f>
        <v>0</v>
      </c>
      <c r="F7" s="20">
        <f>(0)</f>
        <v>0</v>
      </c>
      <c r="G7" s="20">
        <f>(C7 * E7 + C7 * E7 * F7)</f>
        <v>0</v>
      </c>
    </row>
    <row r="8" spans="1:7" x14ac:dyDescent="0.25">
      <c r="A8" s="5"/>
      <c r="B8" s="13" t="s">
        <v>14</v>
      </c>
      <c r="C8" s="19"/>
      <c r="D8" s="19"/>
      <c r="E8" s="19"/>
      <c r="F8" s="19"/>
      <c r="G8" s="19"/>
    </row>
    <row r="9" spans="1:7" x14ac:dyDescent="0.25">
      <c r="A9" s="6" t="s">
        <v>15</v>
      </c>
      <c r="B9" s="14" t="s">
        <v>12</v>
      </c>
      <c r="C9" s="20">
        <f>(81)*(1)*(1)*(1)*(1 + (0))</f>
        <v>81</v>
      </c>
      <c r="D9" s="20" t="s">
        <v>13</v>
      </c>
      <c r="E9" s="20">
        <f>(0)</f>
        <v>0</v>
      </c>
      <c r="F9" s="20">
        <f>(0)</f>
        <v>0</v>
      </c>
      <c r="G9" s="20">
        <f>(C9 * E9 + C9 * E9 * F9)</f>
        <v>0</v>
      </c>
    </row>
    <row r="10" spans="1:7" x14ac:dyDescent="0.25">
      <c r="A10" s="5"/>
      <c r="B10" s="13" t="s">
        <v>16</v>
      </c>
      <c r="C10" s="19"/>
      <c r="D10" s="19"/>
      <c r="E10" s="19"/>
      <c r="F10" s="19"/>
      <c r="G10" s="19"/>
    </row>
    <row r="11" spans="1:7" x14ac:dyDescent="0.25">
      <c r="A11" s="6" t="s">
        <v>17</v>
      </c>
      <c r="B11" s="14" t="s">
        <v>12</v>
      </c>
      <c r="C11" s="20">
        <f>(11)*(1)*(1)*(1)*(1 + (0))</f>
        <v>11</v>
      </c>
      <c r="D11" s="20" t="s">
        <v>13</v>
      </c>
      <c r="E11" s="20">
        <f>(0)</f>
        <v>0</v>
      </c>
      <c r="F11" s="20">
        <f>(0)</f>
        <v>0</v>
      </c>
      <c r="G11" s="20">
        <f>(C11 * E11 + C11 * E11 * F11)</f>
        <v>0</v>
      </c>
    </row>
    <row r="12" spans="1:7" ht="60" x14ac:dyDescent="0.25">
      <c r="A12" s="5"/>
      <c r="B12" s="13" t="s">
        <v>18</v>
      </c>
      <c r="C12" s="19"/>
      <c r="D12" s="19"/>
      <c r="E12" s="19"/>
      <c r="F12" s="19"/>
      <c r="G12" s="19"/>
    </row>
    <row r="13" spans="1:7" x14ac:dyDescent="0.25">
      <c r="A13" s="6" t="s">
        <v>19</v>
      </c>
      <c r="B13" s="14" t="s">
        <v>20</v>
      </c>
      <c r="C13" s="20">
        <f>(20)*(1)*(1)*(1)*(1 + (0))</f>
        <v>20</v>
      </c>
      <c r="D13" s="20" t="s">
        <v>13</v>
      </c>
      <c r="E13" s="20">
        <f>(0)</f>
        <v>0</v>
      </c>
      <c r="F13" s="20">
        <f>(0)</f>
        <v>0</v>
      </c>
      <c r="G13" s="20">
        <f>(C13 * E13 + C13 * E13 * F13)</f>
        <v>0</v>
      </c>
    </row>
    <row r="14" spans="1:7" x14ac:dyDescent="0.25">
      <c r="A14" s="6" t="s">
        <v>21</v>
      </c>
      <c r="B14" s="14" t="s">
        <v>22</v>
      </c>
      <c r="C14" s="20">
        <f>(20)*(1)*(1)*(1)*(1 + (0))</f>
        <v>20</v>
      </c>
      <c r="D14" s="20" t="s">
        <v>13</v>
      </c>
      <c r="E14" s="20">
        <f>(0)</f>
        <v>0</v>
      </c>
      <c r="F14" s="20">
        <f>(0)</f>
        <v>0</v>
      </c>
      <c r="G14" s="20">
        <f>(C14 * E14 + C14 * E14 * F14)</f>
        <v>0</v>
      </c>
    </row>
    <row r="15" spans="1:7" ht="30" x14ac:dyDescent="0.25">
      <c r="A15" s="6" t="s">
        <v>23</v>
      </c>
      <c r="B15" s="14" t="s">
        <v>24</v>
      </c>
      <c r="C15" s="20">
        <f>(20)*(1)*(1)*(1)*(1 + (0))</f>
        <v>20</v>
      </c>
      <c r="D15" s="20" t="s">
        <v>13</v>
      </c>
      <c r="E15" s="20">
        <f>(0)</f>
        <v>0</v>
      </c>
      <c r="F15" s="20">
        <f>(0)</f>
        <v>0</v>
      </c>
      <c r="G15" s="20">
        <f>(C15 * E15 + C15 * E15 * F15)</f>
        <v>0</v>
      </c>
    </row>
    <row r="16" spans="1:7" x14ac:dyDescent="0.25">
      <c r="A16" s="4"/>
      <c r="B16" s="12" t="s">
        <v>25</v>
      </c>
      <c r="C16" s="18"/>
      <c r="D16" s="18"/>
      <c r="E16" s="18"/>
      <c r="F16" s="18"/>
      <c r="G16" s="18"/>
    </row>
    <row r="17" spans="1:7" x14ac:dyDescent="0.25">
      <c r="A17" s="5"/>
      <c r="B17" s="13" t="s">
        <v>26</v>
      </c>
      <c r="C17" s="19"/>
      <c r="D17" s="19"/>
      <c r="E17" s="19"/>
      <c r="F17" s="19"/>
      <c r="G17" s="19"/>
    </row>
    <row r="18" spans="1:7" ht="45" x14ac:dyDescent="0.25">
      <c r="A18" s="6" t="s">
        <v>27</v>
      </c>
      <c r="B18" s="14" t="s">
        <v>28</v>
      </c>
      <c r="C18" s="20">
        <f>(316)*(1)*(1)*(1)*(1 + (0))</f>
        <v>316</v>
      </c>
      <c r="D18" s="20" t="s">
        <v>29</v>
      </c>
      <c r="E18" s="20">
        <f>(0)</f>
        <v>0</v>
      </c>
      <c r="F18" s="20">
        <f>(0)</f>
        <v>0</v>
      </c>
      <c r="G18" s="20">
        <f>(C18 * E18 + C18 * E18 * F18)</f>
        <v>0</v>
      </c>
    </row>
    <row r="19" spans="1:7" ht="45" x14ac:dyDescent="0.25">
      <c r="A19" s="6" t="s">
        <v>30</v>
      </c>
      <c r="B19" s="14" t="s">
        <v>31</v>
      </c>
      <c r="C19" s="20">
        <f>(55)*(1)*(1)*(1)*(1 + (0))</f>
        <v>55</v>
      </c>
      <c r="D19" s="20" t="s">
        <v>29</v>
      </c>
      <c r="E19" s="20">
        <f>(0)</f>
        <v>0</v>
      </c>
      <c r="F19" s="20">
        <f>(0)</f>
        <v>0</v>
      </c>
      <c r="G19" s="20">
        <f>(C19 * E19 + C19 * E19 * F19)</f>
        <v>0</v>
      </c>
    </row>
    <row r="20" spans="1:7" x14ac:dyDescent="0.25">
      <c r="A20" s="4"/>
      <c r="B20" s="12" t="s">
        <v>32</v>
      </c>
      <c r="C20" s="18"/>
      <c r="D20" s="18"/>
      <c r="E20" s="18"/>
      <c r="F20" s="18"/>
      <c r="G20" s="18"/>
    </row>
    <row r="21" spans="1:7" x14ac:dyDescent="0.25">
      <c r="A21" s="6" t="s">
        <v>33</v>
      </c>
      <c r="B21" s="15" t="s">
        <v>34</v>
      </c>
      <c r="C21" s="20">
        <f>(1)*(1)*(1)*(1)*(1 + (0))</f>
        <v>1</v>
      </c>
      <c r="D21" s="20" t="s">
        <v>35</v>
      </c>
      <c r="E21" s="20">
        <f>(0)</f>
        <v>0</v>
      </c>
      <c r="F21" s="20">
        <f>(0)</f>
        <v>0</v>
      </c>
      <c r="G21" s="20">
        <f>(C21 * E21 + C21 * E21 * F21)</f>
        <v>0</v>
      </c>
    </row>
    <row r="22" spans="1:7" x14ac:dyDescent="0.25">
      <c r="A22" s="5"/>
      <c r="B22" s="13" t="s">
        <v>36</v>
      </c>
      <c r="C22" s="19"/>
      <c r="D22" s="19"/>
      <c r="E22" s="19"/>
      <c r="F22" s="19"/>
      <c r="G22" s="19"/>
    </row>
    <row r="23" spans="1:7" x14ac:dyDescent="0.25">
      <c r="A23" s="6" t="s">
        <v>37</v>
      </c>
      <c r="B23" s="14" t="s">
        <v>38</v>
      </c>
      <c r="C23" s="20">
        <f>(407)*(1)*(1)*(1)*(1 + (0))</f>
        <v>407</v>
      </c>
      <c r="D23" s="20" t="s">
        <v>13</v>
      </c>
      <c r="E23" s="20">
        <f>(0)</f>
        <v>0</v>
      </c>
      <c r="F23" s="20">
        <f>(0)</f>
        <v>0</v>
      </c>
      <c r="G23" s="20">
        <f>(C23 * E23 + C23 * E23 * F23)</f>
        <v>0</v>
      </c>
    </row>
    <row r="24" spans="1:7" ht="30" x14ac:dyDescent="0.25">
      <c r="A24" s="6" t="s">
        <v>39</v>
      </c>
      <c r="B24" s="14" t="s">
        <v>40</v>
      </c>
      <c r="C24" s="20">
        <f>(8)*(1)*(1)*(1)*(1 + (0))</f>
        <v>8</v>
      </c>
      <c r="D24" s="20" t="s">
        <v>13</v>
      </c>
      <c r="E24" s="20">
        <f>(0)</f>
        <v>0</v>
      </c>
      <c r="F24" s="20">
        <f>(0)</f>
        <v>0</v>
      </c>
      <c r="G24" s="20">
        <f>(C24 * E24 + C24 * E24 * F24)</f>
        <v>0</v>
      </c>
    </row>
    <row r="25" spans="1:7" ht="45" x14ac:dyDescent="0.25">
      <c r="A25" s="4"/>
      <c r="B25" s="12" t="s">
        <v>41</v>
      </c>
      <c r="C25" s="18"/>
      <c r="D25" s="18"/>
      <c r="E25" s="18"/>
      <c r="F25" s="18"/>
      <c r="G25" s="18"/>
    </row>
    <row r="26" spans="1:7" x14ac:dyDescent="0.25">
      <c r="A26" s="5"/>
      <c r="B26" s="13" t="s">
        <v>42</v>
      </c>
      <c r="C26" s="19"/>
      <c r="D26" s="19"/>
      <c r="E26" s="19"/>
      <c r="F26" s="19"/>
      <c r="G26" s="19"/>
    </row>
    <row r="27" spans="1:7" x14ac:dyDescent="0.25">
      <c r="A27" s="6" t="s">
        <v>43</v>
      </c>
      <c r="B27" s="14" t="s">
        <v>44</v>
      </c>
      <c r="C27" s="20">
        <f>(8)*(1)*(1)*(1)*(1 + (0))</f>
        <v>8</v>
      </c>
      <c r="D27" s="20" t="s">
        <v>13</v>
      </c>
      <c r="E27" s="20">
        <f>(0)</f>
        <v>0</v>
      </c>
      <c r="F27" s="20">
        <f>(0)</f>
        <v>0</v>
      </c>
      <c r="G27" s="20">
        <f>(C27 * E27 + C27 * E27 * F27)</f>
        <v>0</v>
      </c>
    </row>
    <row r="28" spans="1:7" ht="45" x14ac:dyDescent="0.25">
      <c r="A28" s="4"/>
      <c r="B28" s="12" t="s">
        <v>45</v>
      </c>
      <c r="C28" s="18"/>
      <c r="D28" s="18"/>
      <c r="E28" s="18"/>
      <c r="F28" s="18"/>
      <c r="G28" s="18"/>
    </row>
    <row r="29" spans="1:7" x14ac:dyDescent="0.25">
      <c r="A29" s="5"/>
      <c r="B29" s="13" t="s">
        <v>46</v>
      </c>
      <c r="C29" s="19"/>
      <c r="D29" s="19"/>
      <c r="E29" s="19"/>
      <c r="F29" s="19"/>
      <c r="G29" s="19"/>
    </row>
    <row r="30" spans="1:7" ht="45" x14ac:dyDescent="0.25">
      <c r="A30" s="6" t="s">
        <v>47</v>
      </c>
      <c r="B30" s="14" t="s">
        <v>48</v>
      </c>
      <c r="C30" s="20">
        <f>(550)*(1)*(1)*(1)*(1 + (0))</f>
        <v>550</v>
      </c>
      <c r="D30" s="20" t="s">
        <v>29</v>
      </c>
      <c r="E30" s="20">
        <f>(0)</f>
        <v>0</v>
      </c>
      <c r="F30" s="20">
        <f>(0)</f>
        <v>0</v>
      </c>
      <c r="G30" s="20">
        <f>(C30 * E30 + C30 * E30 * F30)</f>
        <v>0</v>
      </c>
    </row>
    <row r="31" spans="1:7" x14ac:dyDescent="0.25">
      <c r="A31" s="4"/>
      <c r="B31" s="12" t="s">
        <v>49</v>
      </c>
      <c r="C31" s="18"/>
      <c r="D31" s="18"/>
      <c r="E31" s="18"/>
      <c r="F31" s="18"/>
      <c r="G31" s="18"/>
    </row>
    <row r="32" spans="1:7" ht="45" x14ac:dyDescent="0.25">
      <c r="A32" s="6" t="s">
        <v>50</v>
      </c>
      <c r="B32" s="15" t="s">
        <v>51</v>
      </c>
      <c r="C32" s="20">
        <f>(550)*(1)*(1)*(1)*(1 + (0))</f>
        <v>550</v>
      </c>
      <c r="D32" s="20" t="s">
        <v>29</v>
      </c>
      <c r="E32" s="20">
        <f>(0)</f>
        <v>0</v>
      </c>
      <c r="F32" s="20">
        <f>(0)</f>
        <v>0</v>
      </c>
      <c r="G32" s="20">
        <f>(C32 * E32 + C32 * E32 * F32)</f>
        <v>0</v>
      </c>
    </row>
    <row r="33" spans="1:7" ht="45" x14ac:dyDescent="0.25">
      <c r="A33" s="6" t="s">
        <v>52</v>
      </c>
      <c r="B33" s="15" t="s">
        <v>53</v>
      </c>
      <c r="C33" s="20">
        <f>(168)*(1)*(1)*(1)*(1 + (0))</f>
        <v>168</v>
      </c>
      <c r="D33" s="20" t="s">
        <v>29</v>
      </c>
      <c r="E33" s="20">
        <f>(0)</f>
        <v>0</v>
      </c>
      <c r="F33" s="20">
        <f>(0)</f>
        <v>0</v>
      </c>
      <c r="G33" s="20">
        <f>(C33 * E33 + C33 * E33 * F33)</f>
        <v>0</v>
      </c>
    </row>
    <row r="34" spans="1:7" ht="31.5" x14ac:dyDescent="0.25">
      <c r="A34" s="3"/>
      <c r="B34" s="11" t="s">
        <v>54</v>
      </c>
      <c r="C34" s="17"/>
      <c r="D34" s="17"/>
      <c r="E34" s="17"/>
      <c r="F34" s="17"/>
      <c r="G34" s="17"/>
    </row>
    <row r="35" spans="1:7" x14ac:dyDescent="0.25">
      <c r="A35" s="4"/>
      <c r="B35" s="12" t="s">
        <v>55</v>
      </c>
      <c r="C35" s="18"/>
      <c r="D35" s="18"/>
      <c r="E35" s="18"/>
      <c r="F35" s="18"/>
      <c r="G35" s="18"/>
    </row>
    <row r="36" spans="1:7" x14ac:dyDescent="0.25">
      <c r="A36" s="6" t="s">
        <v>56</v>
      </c>
      <c r="B36" s="15" t="s">
        <v>57</v>
      </c>
      <c r="C36" s="20">
        <f>(3)*(1)*(1)*(1)*(1 + (0))</f>
        <v>3</v>
      </c>
      <c r="D36" s="20" t="s">
        <v>13</v>
      </c>
      <c r="E36" s="20">
        <f>(0)</f>
        <v>0</v>
      </c>
      <c r="F36" s="20">
        <f>(0)</f>
        <v>0</v>
      </c>
      <c r="G36" s="20">
        <f>(C36 * E36 + C36 * E36 * F36)</f>
        <v>0</v>
      </c>
    </row>
    <row r="37" spans="1:7" x14ac:dyDescent="0.25">
      <c r="A37" s="5"/>
      <c r="B37" s="13" t="s">
        <v>58</v>
      </c>
      <c r="C37" s="19"/>
      <c r="D37" s="19"/>
      <c r="E37" s="19"/>
      <c r="F37" s="19"/>
      <c r="G37" s="19"/>
    </row>
    <row r="38" spans="1:7" x14ac:dyDescent="0.25">
      <c r="A38" s="6" t="s">
        <v>59</v>
      </c>
      <c r="B38" s="14" t="s">
        <v>60</v>
      </c>
      <c r="C38" s="20">
        <f>(4)*(1)*(1)*(1)*(1 + (0))</f>
        <v>4</v>
      </c>
      <c r="D38" s="20" t="s">
        <v>13</v>
      </c>
      <c r="E38" s="20">
        <f>(0)</f>
        <v>0</v>
      </c>
      <c r="F38" s="20">
        <f>(0)</f>
        <v>0</v>
      </c>
      <c r="G38" s="20">
        <f>(C38 * E38 + C38 * E38 * F38)</f>
        <v>0</v>
      </c>
    </row>
    <row r="39" spans="1:7" ht="60" x14ac:dyDescent="0.25">
      <c r="A39" s="4"/>
      <c r="B39" s="12" t="s">
        <v>61</v>
      </c>
      <c r="C39" s="18"/>
      <c r="D39" s="18"/>
      <c r="E39" s="18"/>
      <c r="F39" s="18"/>
      <c r="G39" s="18"/>
    </row>
    <row r="40" spans="1:7" x14ac:dyDescent="0.25">
      <c r="A40" s="6" t="s">
        <v>62</v>
      </c>
      <c r="B40" s="15" t="s">
        <v>63</v>
      </c>
      <c r="C40" s="20">
        <f>(92)*(1)*(1)*(1)*(1 + (0))</f>
        <v>92</v>
      </c>
      <c r="D40" s="20" t="s">
        <v>13</v>
      </c>
      <c r="E40" s="20">
        <f>(0)</f>
        <v>0</v>
      </c>
      <c r="F40" s="20">
        <f>(0)</f>
        <v>0</v>
      </c>
      <c r="G40" s="20">
        <f>(C40 * E40 + C40 * E40 * F40)</f>
        <v>0</v>
      </c>
    </row>
    <row r="41" spans="1:7" x14ac:dyDescent="0.25">
      <c r="A41" s="6" t="s">
        <v>64</v>
      </c>
      <c r="B41" s="15" t="s">
        <v>65</v>
      </c>
      <c r="C41" s="20">
        <f>(1)*(1)*(1)*(1)*(1 + (0))</f>
        <v>1</v>
      </c>
      <c r="D41" s="20" t="s">
        <v>13</v>
      </c>
      <c r="E41" s="20">
        <f>(0)</f>
        <v>0</v>
      </c>
      <c r="F41" s="20">
        <f>(0)</f>
        <v>0</v>
      </c>
      <c r="G41" s="20">
        <f>(C41 * E41 + C41 * E41 * F41)</f>
        <v>0</v>
      </c>
    </row>
    <row r="42" spans="1:7" ht="45" x14ac:dyDescent="0.25">
      <c r="A42" s="4"/>
      <c r="B42" s="12" t="s">
        <v>66</v>
      </c>
      <c r="C42" s="18"/>
      <c r="D42" s="18"/>
      <c r="E42" s="18"/>
      <c r="F42" s="18"/>
      <c r="G42" s="18"/>
    </row>
    <row r="43" spans="1:7" x14ac:dyDescent="0.25">
      <c r="A43" s="6" t="s">
        <v>67</v>
      </c>
      <c r="B43" s="15" t="s">
        <v>68</v>
      </c>
      <c r="C43" s="20">
        <f>(20)*(1)*(1)*(1)*(1 + (0))</f>
        <v>20</v>
      </c>
      <c r="D43" s="20" t="s">
        <v>69</v>
      </c>
      <c r="E43" s="20">
        <f>(0)</f>
        <v>0</v>
      </c>
      <c r="F43" s="20">
        <f>(0)</f>
        <v>0</v>
      </c>
      <c r="G43" s="20">
        <f>(C43 * E43 + C43 * E43 * F43)</f>
        <v>0</v>
      </c>
    </row>
    <row r="44" spans="1:7" ht="47.25" x14ac:dyDescent="0.25">
      <c r="A44" s="3"/>
      <c r="B44" s="11" t="s">
        <v>70</v>
      </c>
      <c r="C44" s="17"/>
      <c r="D44" s="17"/>
      <c r="E44" s="17"/>
      <c r="F44" s="17"/>
      <c r="G44" s="17"/>
    </row>
    <row r="45" spans="1:7" ht="31.5" x14ac:dyDescent="0.25">
      <c r="A45" s="3"/>
      <c r="B45" s="11" t="s">
        <v>71</v>
      </c>
      <c r="C45" s="17"/>
      <c r="D45" s="17"/>
      <c r="E45" s="17"/>
      <c r="F45" s="17"/>
      <c r="G45" s="17"/>
    </row>
    <row r="46" spans="1:7" ht="90" x14ac:dyDescent="0.25">
      <c r="A46" s="4"/>
      <c r="B46" s="12" t="s">
        <v>72</v>
      </c>
      <c r="C46" s="18"/>
      <c r="D46" s="18"/>
      <c r="E46" s="18"/>
      <c r="F46" s="18"/>
      <c r="G46" s="18"/>
    </row>
    <row r="47" spans="1:7" x14ac:dyDescent="0.25">
      <c r="A47" s="5"/>
      <c r="B47" s="13" t="s">
        <v>73</v>
      </c>
      <c r="C47" s="19"/>
      <c r="D47" s="19"/>
      <c r="E47" s="19"/>
      <c r="F47" s="19"/>
      <c r="G47" s="19"/>
    </row>
    <row r="48" spans="1:7" ht="30" x14ac:dyDescent="0.25">
      <c r="A48" s="6" t="s">
        <v>74</v>
      </c>
      <c r="B48" s="14" t="s">
        <v>75</v>
      </c>
      <c r="C48" s="20">
        <f>(662)*(1)*(1)*(1)*(1 + (0))</f>
        <v>662</v>
      </c>
      <c r="D48" s="20" t="s">
        <v>29</v>
      </c>
      <c r="E48" s="20">
        <f>(0)</f>
        <v>0</v>
      </c>
      <c r="F48" s="20">
        <f>(0)</f>
        <v>0</v>
      </c>
      <c r="G48" s="20">
        <f>(C48 * E48 + C48 * E48 * F48)</f>
        <v>0</v>
      </c>
    </row>
    <row r="49" spans="1:7" ht="47.25" x14ac:dyDescent="0.25">
      <c r="A49" s="3"/>
      <c r="B49" s="11" t="s">
        <v>76</v>
      </c>
      <c r="C49" s="17"/>
      <c r="D49" s="17"/>
      <c r="E49" s="17"/>
      <c r="F49" s="17"/>
      <c r="G49" s="17"/>
    </row>
    <row r="50" spans="1:7" ht="15.75" x14ac:dyDescent="0.25">
      <c r="A50" s="3"/>
      <c r="B50" s="11" t="s">
        <v>77</v>
      </c>
      <c r="C50" s="17"/>
      <c r="D50" s="17"/>
      <c r="E50" s="17"/>
      <c r="F50" s="17"/>
      <c r="G50" s="17"/>
    </row>
    <row r="51" spans="1:7" ht="105" x14ac:dyDescent="0.25">
      <c r="A51" s="4"/>
      <c r="B51" s="12" t="s">
        <v>78</v>
      </c>
      <c r="C51" s="18"/>
      <c r="D51" s="18"/>
      <c r="E51" s="18"/>
      <c r="F51" s="18"/>
      <c r="G51" s="18"/>
    </row>
    <row r="52" spans="1:7" x14ac:dyDescent="0.25">
      <c r="A52" s="5"/>
      <c r="B52" s="13" t="s">
        <v>79</v>
      </c>
      <c r="C52" s="19"/>
      <c r="D52" s="19"/>
      <c r="E52" s="19"/>
      <c r="F52" s="19"/>
      <c r="G52" s="19"/>
    </row>
    <row r="53" spans="1:7" ht="30" x14ac:dyDescent="0.25">
      <c r="A53" s="6" t="s">
        <v>80</v>
      </c>
      <c r="B53" s="14" t="s">
        <v>81</v>
      </c>
      <c r="C53" s="20">
        <f>(68)*(1)*(1)*(1)*(1 + (0))</f>
        <v>68</v>
      </c>
      <c r="D53" s="20" t="s">
        <v>29</v>
      </c>
      <c r="E53" s="20">
        <f>(0)</f>
        <v>0</v>
      </c>
      <c r="F53" s="20">
        <f>(0)</f>
        <v>0</v>
      </c>
      <c r="G53" s="20">
        <f>(C53 * E53 + C53 * E53 * F53)</f>
        <v>0</v>
      </c>
    </row>
    <row r="54" spans="1:7" ht="60" x14ac:dyDescent="0.25">
      <c r="A54" s="4"/>
      <c r="B54" s="12" t="s">
        <v>82</v>
      </c>
      <c r="C54" s="18"/>
      <c r="D54" s="18"/>
      <c r="E54" s="18"/>
      <c r="F54" s="18"/>
      <c r="G54" s="18"/>
    </row>
    <row r="55" spans="1:7" x14ac:dyDescent="0.25">
      <c r="A55" s="5"/>
      <c r="B55" s="13" t="s">
        <v>79</v>
      </c>
      <c r="C55" s="19"/>
      <c r="D55" s="19"/>
      <c r="E55" s="19"/>
      <c r="F55" s="19"/>
      <c r="G55" s="19"/>
    </row>
    <row r="56" spans="1:7" x14ac:dyDescent="0.25">
      <c r="A56" s="6" t="s">
        <v>83</v>
      </c>
      <c r="B56" s="14" t="s">
        <v>84</v>
      </c>
      <c r="C56" s="20">
        <f>(151)*(1)*(1)*(1)*(1 + (0))</f>
        <v>151</v>
      </c>
      <c r="D56" s="20" t="s">
        <v>29</v>
      </c>
      <c r="E56" s="20">
        <f>(0)</f>
        <v>0</v>
      </c>
      <c r="F56" s="20">
        <f>(0)</f>
        <v>0</v>
      </c>
      <c r="G56" s="20">
        <f>(C56 * E56 + C56 * E56 * F56)</f>
        <v>0</v>
      </c>
    </row>
    <row r="57" spans="1:7" x14ac:dyDescent="0.25">
      <c r="A57" s="6" t="s">
        <v>85</v>
      </c>
      <c r="B57" s="14" t="s">
        <v>86</v>
      </c>
      <c r="C57" s="20">
        <f>(3)*(1)*(1)*(1)*(1 + (0))</f>
        <v>3</v>
      </c>
      <c r="D57" s="20" t="s">
        <v>29</v>
      </c>
      <c r="E57" s="20">
        <f>(0)</f>
        <v>0</v>
      </c>
      <c r="F57" s="20">
        <f>(0)</f>
        <v>0</v>
      </c>
      <c r="G57" s="20">
        <f>(C57 * E57 + C57 * E57 * F57)</f>
        <v>0</v>
      </c>
    </row>
    <row r="58" spans="1:7" x14ac:dyDescent="0.25">
      <c r="A58" s="6" t="s">
        <v>87</v>
      </c>
      <c r="B58" s="14" t="s">
        <v>88</v>
      </c>
      <c r="C58" s="20">
        <f>(34)*(1)*(1)*(1)*(1 + (0))</f>
        <v>34</v>
      </c>
      <c r="D58" s="20" t="s">
        <v>29</v>
      </c>
      <c r="E58" s="20">
        <f>(0)</f>
        <v>0</v>
      </c>
      <c r="F58" s="20">
        <f>(0)</f>
        <v>0</v>
      </c>
      <c r="G58" s="20">
        <f>(C58 * E58 + C58 * E58 * F58)</f>
        <v>0</v>
      </c>
    </row>
    <row r="59" spans="1:7" ht="63" x14ac:dyDescent="0.25">
      <c r="A59" s="3"/>
      <c r="B59" s="11" t="s">
        <v>89</v>
      </c>
      <c r="C59" s="17"/>
      <c r="D59" s="17"/>
      <c r="E59" s="17"/>
      <c r="F59" s="17"/>
      <c r="G59" s="17"/>
    </row>
    <row r="60" spans="1:7" x14ac:dyDescent="0.25">
      <c r="A60" s="4"/>
      <c r="B60" s="12" t="s">
        <v>90</v>
      </c>
      <c r="C60" s="18"/>
      <c r="D60" s="18"/>
      <c r="E60" s="18"/>
      <c r="F60" s="18"/>
      <c r="G60" s="18"/>
    </row>
    <row r="61" spans="1:7" ht="30" x14ac:dyDescent="0.25">
      <c r="A61" s="5"/>
      <c r="B61" s="13" t="s">
        <v>91</v>
      </c>
      <c r="C61" s="19"/>
      <c r="D61" s="19"/>
      <c r="E61" s="19"/>
      <c r="F61" s="19"/>
      <c r="G61" s="19"/>
    </row>
    <row r="62" spans="1:7" x14ac:dyDescent="0.25">
      <c r="A62" s="6" t="s">
        <v>92</v>
      </c>
      <c r="B62" s="14" t="s">
        <v>93</v>
      </c>
      <c r="C62" s="20">
        <f>(42)*(1)*(1)*(1)*(1 + (0))</f>
        <v>42</v>
      </c>
      <c r="D62" s="20" t="s">
        <v>29</v>
      </c>
      <c r="E62" s="20">
        <f>(0)</f>
        <v>0</v>
      </c>
      <c r="F62" s="20">
        <f>(0)</f>
        <v>0</v>
      </c>
      <c r="G62" s="20">
        <f>(C62 * E62 + C62 * E62 * F62)</f>
        <v>0</v>
      </c>
    </row>
    <row r="63" spans="1:7" ht="90" x14ac:dyDescent="0.25">
      <c r="A63" s="6" t="s">
        <v>94</v>
      </c>
      <c r="B63" s="14" t="s">
        <v>95</v>
      </c>
      <c r="C63" s="20">
        <f>(40)*(1)*(1)*(1)*(1 + (0))</f>
        <v>40</v>
      </c>
      <c r="D63" s="20" t="s">
        <v>29</v>
      </c>
      <c r="E63" s="20">
        <f>(0)</f>
        <v>0</v>
      </c>
      <c r="F63" s="20">
        <f>(0)</f>
        <v>0</v>
      </c>
      <c r="G63" s="20">
        <f>(C63 * E63 + C63 * E63 * F63)</f>
        <v>0</v>
      </c>
    </row>
    <row r="64" spans="1:7" ht="135" x14ac:dyDescent="0.25">
      <c r="A64" s="6" t="s">
        <v>96</v>
      </c>
      <c r="B64" s="14" t="s">
        <v>97</v>
      </c>
      <c r="C64" s="20">
        <f>(25)*(1)*(1)*(1)*(1 + (0))</f>
        <v>25</v>
      </c>
      <c r="D64" s="20" t="s">
        <v>29</v>
      </c>
      <c r="E64" s="20">
        <f>(0)</f>
        <v>0</v>
      </c>
      <c r="F64" s="20">
        <f>(0)</f>
        <v>0</v>
      </c>
      <c r="G64" s="20">
        <f>(C64 * E64 + C64 * E64 * F64)</f>
        <v>0</v>
      </c>
    </row>
    <row r="65" spans="1:7" ht="45" x14ac:dyDescent="0.25">
      <c r="A65" s="4"/>
      <c r="B65" s="12" t="s">
        <v>98</v>
      </c>
      <c r="C65" s="18"/>
      <c r="D65" s="18"/>
      <c r="E65" s="18"/>
      <c r="F65" s="18"/>
      <c r="G65" s="18"/>
    </row>
    <row r="66" spans="1:7" x14ac:dyDescent="0.25">
      <c r="A66" s="5"/>
      <c r="B66" s="13" t="s">
        <v>99</v>
      </c>
      <c r="C66" s="19"/>
      <c r="D66" s="19"/>
      <c r="E66" s="19"/>
      <c r="F66" s="19"/>
      <c r="G66" s="19"/>
    </row>
    <row r="67" spans="1:7" ht="30" x14ac:dyDescent="0.25">
      <c r="A67" s="6" t="s">
        <v>100</v>
      </c>
      <c r="B67" s="14" t="s">
        <v>101</v>
      </c>
      <c r="C67" s="20">
        <f>(54)*(1)*(1)*(1)*(1 + (0))</f>
        <v>54</v>
      </c>
      <c r="D67" s="20" t="s">
        <v>29</v>
      </c>
      <c r="E67" s="20">
        <f>(0)</f>
        <v>0</v>
      </c>
      <c r="F67" s="20">
        <f>(0)</f>
        <v>0</v>
      </c>
      <c r="G67" s="20">
        <f>(C67 * E67 + C67 * E67 * F67)</f>
        <v>0</v>
      </c>
    </row>
    <row r="68" spans="1:7" x14ac:dyDescent="0.25">
      <c r="A68" s="5"/>
      <c r="B68" s="13" t="s">
        <v>102</v>
      </c>
      <c r="C68" s="19"/>
      <c r="D68" s="19"/>
      <c r="E68" s="19"/>
      <c r="F68" s="19"/>
      <c r="G68" s="19"/>
    </row>
    <row r="69" spans="1:7" ht="45" x14ac:dyDescent="0.25">
      <c r="A69" s="6" t="s">
        <v>103</v>
      </c>
      <c r="B69" s="14" t="s">
        <v>104</v>
      </c>
      <c r="C69" s="20">
        <f>(35)*(1)*(1)*(1)*(1 + (0))</f>
        <v>35</v>
      </c>
      <c r="D69" s="20" t="s">
        <v>29</v>
      </c>
      <c r="E69" s="20">
        <f>(0)</f>
        <v>0</v>
      </c>
      <c r="F69" s="20">
        <f>(0)</f>
        <v>0</v>
      </c>
      <c r="G69" s="20">
        <f>(C69 * E69 + C69 * E69 * F69)</f>
        <v>0</v>
      </c>
    </row>
    <row r="70" spans="1:7" ht="30" x14ac:dyDescent="0.25">
      <c r="A70" s="4"/>
      <c r="B70" s="12" t="s">
        <v>105</v>
      </c>
      <c r="C70" s="18"/>
      <c r="D70" s="18"/>
      <c r="E70" s="18"/>
      <c r="F70" s="18"/>
      <c r="G70" s="18"/>
    </row>
    <row r="71" spans="1:7" x14ac:dyDescent="0.25">
      <c r="A71" s="5"/>
      <c r="B71" s="13" t="s">
        <v>106</v>
      </c>
      <c r="C71" s="19"/>
      <c r="D71" s="19"/>
      <c r="E71" s="19"/>
      <c r="F71" s="19"/>
      <c r="G71" s="19"/>
    </row>
    <row r="72" spans="1:7" ht="75" x14ac:dyDescent="0.25">
      <c r="A72" s="6" t="s">
        <v>107</v>
      </c>
      <c r="B72" s="14" t="s">
        <v>108</v>
      </c>
      <c r="C72" s="20">
        <f>(70)*(1)*(1)*(1)*(1 + (0))</f>
        <v>70</v>
      </c>
      <c r="D72" s="20" t="s">
        <v>69</v>
      </c>
      <c r="E72" s="20">
        <f>(0)</f>
        <v>0</v>
      </c>
      <c r="F72" s="20">
        <f>(0)</f>
        <v>0</v>
      </c>
      <c r="G72" s="20">
        <f>(C72 * E72 + C72 * E72 * F72)</f>
        <v>0</v>
      </c>
    </row>
    <row r="73" spans="1:7" ht="47.25" x14ac:dyDescent="0.25">
      <c r="A73" s="3"/>
      <c r="B73" s="11" t="s">
        <v>109</v>
      </c>
      <c r="C73" s="17"/>
      <c r="D73" s="17"/>
      <c r="E73" s="17"/>
      <c r="F73" s="17"/>
      <c r="G73" s="17"/>
    </row>
    <row r="74" spans="1:7" ht="30" x14ac:dyDescent="0.25">
      <c r="A74" s="4"/>
      <c r="B74" s="12" t="s">
        <v>110</v>
      </c>
      <c r="C74" s="18"/>
      <c r="D74" s="18"/>
      <c r="E74" s="18"/>
      <c r="F74" s="18"/>
      <c r="G74" s="18"/>
    </row>
    <row r="75" spans="1:7" x14ac:dyDescent="0.25">
      <c r="A75" s="5"/>
      <c r="B75" s="13" t="s">
        <v>111</v>
      </c>
      <c r="C75" s="19"/>
      <c r="D75" s="19"/>
      <c r="E75" s="19"/>
      <c r="F75" s="19"/>
      <c r="G75" s="19"/>
    </row>
    <row r="76" spans="1:7" ht="60" x14ac:dyDescent="0.25">
      <c r="A76" s="6" t="s">
        <v>112</v>
      </c>
      <c r="B76" s="14" t="s">
        <v>113</v>
      </c>
      <c r="C76" s="20">
        <f>(150)*(1)*(1)*(1)*(1 + (0))</f>
        <v>150</v>
      </c>
      <c r="D76" s="20" t="s">
        <v>29</v>
      </c>
      <c r="E76" s="20">
        <f>(0)</f>
        <v>0</v>
      </c>
      <c r="F76" s="20">
        <f>(0)</f>
        <v>0</v>
      </c>
      <c r="G76" s="20">
        <f>(C76 * E76 + C76 * E76 * F76)</f>
        <v>0</v>
      </c>
    </row>
    <row r="77" spans="1:7" ht="18.75" x14ac:dyDescent="0.25">
      <c r="A77" s="2"/>
      <c r="B77" s="10" t="s">
        <v>114</v>
      </c>
      <c r="C77" s="16"/>
      <c r="D77" s="16"/>
      <c r="E77" s="16"/>
      <c r="F77" s="16"/>
      <c r="G77" s="16"/>
    </row>
    <row r="78" spans="1:7" ht="31.5" x14ac:dyDescent="0.25">
      <c r="A78" s="3"/>
      <c r="B78" s="11" t="s">
        <v>115</v>
      </c>
      <c r="C78" s="17"/>
      <c r="D78" s="17"/>
      <c r="E78" s="17"/>
      <c r="F78" s="17"/>
      <c r="G78" s="17"/>
    </row>
    <row r="79" spans="1:7" ht="120" x14ac:dyDescent="0.25">
      <c r="A79" s="4"/>
      <c r="B79" s="12" t="s">
        <v>116</v>
      </c>
      <c r="C79" s="18"/>
      <c r="D79" s="18"/>
      <c r="E79" s="18"/>
      <c r="F79" s="18"/>
      <c r="G79" s="18"/>
    </row>
    <row r="80" spans="1:7" x14ac:dyDescent="0.25">
      <c r="A80" s="5"/>
      <c r="B80" s="13" t="s">
        <v>117</v>
      </c>
      <c r="C80" s="19"/>
      <c r="D80" s="19"/>
      <c r="E80" s="19"/>
      <c r="F80" s="19"/>
      <c r="G80" s="19"/>
    </row>
    <row r="81" spans="1:7" ht="30" x14ac:dyDescent="0.25">
      <c r="A81" s="6" t="s">
        <v>118</v>
      </c>
      <c r="B81" s="14" t="s">
        <v>119</v>
      </c>
      <c r="C81" s="20">
        <f>(1.08)*(1)*(1)*(1)*(1 + (0))</f>
        <v>1.08</v>
      </c>
      <c r="D81" s="20" t="s">
        <v>120</v>
      </c>
      <c r="E81" s="20">
        <f>(0)</f>
        <v>0</v>
      </c>
      <c r="F81" s="20">
        <f>(0)</f>
        <v>0</v>
      </c>
      <c r="G81" s="20">
        <f>(C81 * E81 + C81 * E81 * F81)</f>
        <v>0</v>
      </c>
    </row>
    <row r="82" spans="1:7" ht="45" x14ac:dyDescent="0.25">
      <c r="A82" s="6" t="s">
        <v>121</v>
      </c>
      <c r="B82" s="14" t="s">
        <v>122</v>
      </c>
      <c r="C82" s="20">
        <f>(0.18)*(1)*(1)*(1)*(1 + (0))</f>
        <v>0.18</v>
      </c>
      <c r="D82" s="20" t="s">
        <v>120</v>
      </c>
      <c r="E82" s="20">
        <f>(0)</f>
        <v>0</v>
      </c>
      <c r="F82" s="20">
        <f>(0)</f>
        <v>0</v>
      </c>
      <c r="G82" s="20">
        <f>(C82 * E82 + C82 * E82 * F82)</f>
        <v>0</v>
      </c>
    </row>
    <row r="83" spans="1:7" x14ac:dyDescent="0.25">
      <c r="A83" s="6" t="s">
        <v>123</v>
      </c>
      <c r="B83" s="14" t="s">
        <v>124</v>
      </c>
      <c r="C83" s="20">
        <f>(3.15)*(1)*(1)*(1)*(1 + (0))</f>
        <v>3.15</v>
      </c>
      <c r="D83" s="20" t="s">
        <v>120</v>
      </c>
      <c r="E83" s="20">
        <f>(0)</f>
        <v>0</v>
      </c>
      <c r="F83" s="20">
        <f>(0)</f>
        <v>0</v>
      </c>
      <c r="G83" s="20">
        <f>(C83 * E83 + C83 * E83 * F83)</f>
        <v>0</v>
      </c>
    </row>
    <row r="84" spans="1:7" x14ac:dyDescent="0.25">
      <c r="A84" s="5"/>
      <c r="B84" s="13" t="s">
        <v>125</v>
      </c>
      <c r="C84" s="19"/>
      <c r="D84" s="19"/>
      <c r="E84" s="19"/>
      <c r="F84" s="19"/>
      <c r="G84" s="19"/>
    </row>
    <row r="85" spans="1:7" ht="30" x14ac:dyDescent="0.25">
      <c r="A85" s="6" t="s">
        <v>126</v>
      </c>
      <c r="B85" s="14" t="s">
        <v>119</v>
      </c>
      <c r="C85" s="20">
        <f>(3.3)*(1)*(1)*(1)*(1 + (0))</f>
        <v>3.3</v>
      </c>
      <c r="D85" s="20" t="s">
        <v>120</v>
      </c>
      <c r="E85" s="20">
        <f>(0)</f>
        <v>0</v>
      </c>
      <c r="F85" s="20">
        <f>(0)</f>
        <v>0</v>
      </c>
      <c r="G85" s="20">
        <f>(C85 * E85 + C85 * E85 * F85)</f>
        <v>0</v>
      </c>
    </row>
    <row r="86" spans="1:7" x14ac:dyDescent="0.25">
      <c r="A86" s="6" t="s">
        <v>127</v>
      </c>
      <c r="B86" s="14" t="s">
        <v>124</v>
      </c>
      <c r="C86" s="20">
        <f>(2.56)*(1)*(1)*(1)*(1 + (0))</f>
        <v>2.56</v>
      </c>
      <c r="D86" s="20" t="s">
        <v>120</v>
      </c>
      <c r="E86" s="20">
        <f>(0)</f>
        <v>0</v>
      </c>
      <c r="F86" s="20">
        <f>(0)</f>
        <v>0</v>
      </c>
      <c r="G86" s="20">
        <f>(C86 * E86 + C86 * E86 * F86)</f>
        <v>0</v>
      </c>
    </row>
    <row r="87" spans="1:7" x14ac:dyDescent="0.25">
      <c r="A87" s="5"/>
      <c r="B87" s="13" t="s">
        <v>128</v>
      </c>
      <c r="C87" s="19"/>
      <c r="D87" s="19"/>
      <c r="E87" s="19"/>
      <c r="F87" s="19"/>
      <c r="G87" s="19"/>
    </row>
    <row r="88" spans="1:7" ht="30" x14ac:dyDescent="0.25">
      <c r="A88" s="6" t="s">
        <v>129</v>
      </c>
      <c r="B88" s="14" t="s">
        <v>119</v>
      </c>
      <c r="C88" s="20">
        <f>(0.51)*(1)*(1)*(1)*(1 + (0))</f>
        <v>0.51</v>
      </c>
      <c r="D88" s="20" t="s">
        <v>120</v>
      </c>
      <c r="E88" s="20">
        <f>(0)</f>
        <v>0</v>
      </c>
      <c r="F88" s="20">
        <f>(0)</f>
        <v>0</v>
      </c>
      <c r="G88" s="20">
        <f>(C88 * E88 + C88 * E88 * F88)</f>
        <v>0</v>
      </c>
    </row>
    <row r="89" spans="1:7" ht="45" x14ac:dyDescent="0.25">
      <c r="A89" s="6" t="s">
        <v>130</v>
      </c>
      <c r="B89" s="14" t="s">
        <v>131</v>
      </c>
      <c r="C89" s="20">
        <f>(0.61)*(1)*(1)*(1)*(1 + (0))</f>
        <v>0.61</v>
      </c>
      <c r="D89" s="20" t="s">
        <v>120</v>
      </c>
      <c r="E89" s="20">
        <f>(0)</f>
        <v>0</v>
      </c>
      <c r="F89" s="20">
        <f>(0)</f>
        <v>0</v>
      </c>
      <c r="G89" s="20">
        <f>(C89 * E89 + C89 * E89 * F89)</f>
        <v>0</v>
      </c>
    </row>
    <row r="90" spans="1:7" x14ac:dyDescent="0.25">
      <c r="A90" s="5"/>
      <c r="B90" s="13" t="s">
        <v>132</v>
      </c>
      <c r="C90" s="19"/>
      <c r="D90" s="19"/>
      <c r="E90" s="19"/>
      <c r="F90" s="19"/>
      <c r="G90" s="19"/>
    </row>
    <row r="91" spans="1:7" x14ac:dyDescent="0.25">
      <c r="A91" s="6" t="s">
        <v>133</v>
      </c>
      <c r="B91" s="14" t="s">
        <v>134</v>
      </c>
      <c r="C91" s="20">
        <f>(2.278)*(1)*(1)*(1)*(1 + (0))</f>
        <v>2.278</v>
      </c>
      <c r="D91" s="20" t="s">
        <v>120</v>
      </c>
      <c r="E91" s="20">
        <f>(0)</f>
        <v>0</v>
      </c>
      <c r="F91" s="20">
        <f>(0)</f>
        <v>0</v>
      </c>
      <c r="G91" s="20">
        <f>(C91 * E91 + C91 * E91 * F91)</f>
        <v>0</v>
      </c>
    </row>
    <row r="92" spans="1:7" x14ac:dyDescent="0.25">
      <c r="A92" s="5"/>
      <c r="B92" s="13" t="s">
        <v>135</v>
      </c>
      <c r="C92" s="19"/>
      <c r="D92" s="19"/>
      <c r="E92" s="19"/>
      <c r="F92" s="19"/>
      <c r="G92" s="19"/>
    </row>
    <row r="93" spans="1:7" ht="45" x14ac:dyDescent="0.25">
      <c r="A93" s="6" t="s">
        <v>136</v>
      </c>
      <c r="B93" s="14" t="s">
        <v>137</v>
      </c>
      <c r="C93" s="20">
        <f>(48)*(1)*(1)*(1)*(1 + (0))</f>
        <v>48</v>
      </c>
      <c r="D93" s="20" t="s">
        <v>69</v>
      </c>
      <c r="E93" s="20">
        <f>(0)</f>
        <v>0</v>
      </c>
      <c r="F93" s="20">
        <f>(0)</f>
        <v>0</v>
      </c>
      <c r="G93" s="20">
        <f>(C93 * E93 + C93 * E93 * F93)</f>
        <v>0</v>
      </c>
    </row>
    <row r="94" spans="1:7" ht="75" x14ac:dyDescent="0.25">
      <c r="A94" s="6" t="s">
        <v>138</v>
      </c>
      <c r="B94" s="14" t="s">
        <v>139</v>
      </c>
      <c r="C94" s="20">
        <f>(32)*(1)*(1)*(1)*(1 + (0))</f>
        <v>32</v>
      </c>
      <c r="D94" s="20" t="s">
        <v>69</v>
      </c>
      <c r="E94" s="20">
        <f>(0)</f>
        <v>0</v>
      </c>
      <c r="F94" s="20">
        <f>(0)</f>
        <v>0</v>
      </c>
      <c r="G94" s="20">
        <f>(C94 * E94 + C94 * E94 * F94)</f>
        <v>0</v>
      </c>
    </row>
    <row r="95" spans="1:7" x14ac:dyDescent="0.25">
      <c r="A95" s="5"/>
      <c r="B95" s="13" t="s">
        <v>140</v>
      </c>
      <c r="C95" s="19"/>
      <c r="D95" s="19"/>
      <c r="E95" s="19"/>
      <c r="F95" s="19"/>
      <c r="G95" s="19"/>
    </row>
    <row r="96" spans="1:7" ht="30" x14ac:dyDescent="0.25">
      <c r="A96" s="6" t="s">
        <v>141</v>
      </c>
      <c r="B96" s="14" t="s">
        <v>142</v>
      </c>
      <c r="C96" s="20">
        <f>(13.668)*(1)*(1)*(1)*(1 + (0))</f>
        <v>13.667999999999999</v>
      </c>
      <c r="D96" s="20" t="s">
        <v>120</v>
      </c>
      <c r="E96" s="20">
        <f>(0)</f>
        <v>0</v>
      </c>
      <c r="F96" s="20">
        <f>(0)</f>
        <v>0</v>
      </c>
      <c r="G96" s="20">
        <f>(C96 * E96 + C96 * E96 * F96)</f>
        <v>0</v>
      </c>
    </row>
    <row r="97" spans="1:7" ht="60" x14ac:dyDescent="0.25">
      <c r="A97" s="4"/>
      <c r="B97" s="12" t="s">
        <v>143</v>
      </c>
      <c r="C97" s="18"/>
      <c r="D97" s="18"/>
      <c r="E97" s="18"/>
      <c r="F97" s="18"/>
      <c r="G97" s="18"/>
    </row>
    <row r="98" spans="1:7" x14ac:dyDescent="0.25">
      <c r="A98" s="6" t="s">
        <v>144</v>
      </c>
      <c r="B98" s="15" t="s">
        <v>145</v>
      </c>
      <c r="C98" s="20">
        <f>(328)*(1)*(1)*(1)*(1 + (0))</f>
        <v>328</v>
      </c>
      <c r="D98" s="20" t="s">
        <v>29</v>
      </c>
      <c r="E98" s="20">
        <f>(0)</f>
        <v>0</v>
      </c>
      <c r="F98" s="20">
        <f>(0)</f>
        <v>0</v>
      </c>
      <c r="G98" s="20">
        <f>(C98 * E98 + C98 * E98 * F98)</f>
        <v>0</v>
      </c>
    </row>
    <row r="99" spans="1:7" ht="60" x14ac:dyDescent="0.25">
      <c r="A99" s="4"/>
      <c r="B99" s="12" t="s">
        <v>146</v>
      </c>
      <c r="C99" s="18"/>
      <c r="D99" s="18"/>
      <c r="E99" s="18"/>
      <c r="F99" s="18"/>
      <c r="G99" s="18"/>
    </row>
    <row r="100" spans="1:7" x14ac:dyDescent="0.25">
      <c r="A100" s="6" t="s">
        <v>147</v>
      </c>
      <c r="B100" s="15" t="s">
        <v>145</v>
      </c>
      <c r="C100" s="20">
        <f>(328)*(1)*(1)*(1)*(1 + (0))</f>
        <v>328</v>
      </c>
      <c r="D100" s="20" t="s">
        <v>29</v>
      </c>
      <c r="E100" s="20">
        <f>(0)</f>
        <v>0</v>
      </c>
      <c r="F100" s="20">
        <f>(0)</f>
        <v>0</v>
      </c>
      <c r="G100" s="20">
        <f>(C100 * E100 + C100 * E100 * F100)</f>
        <v>0</v>
      </c>
    </row>
    <row r="101" spans="1:7" ht="90" x14ac:dyDescent="0.25">
      <c r="A101" s="4"/>
      <c r="B101" s="12" t="s">
        <v>148</v>
      </c>
      <c r="C101" s="18"/>
      <c r="D101" s="18"/>
      <c r="E101" s="18"/>
      <c r="F101" s="18"/>
      <c r="G101" s="18"/>
    </row>
    <row r="102" spans="1:7" x14ac:dyDescent="0.25">
      <c r="A102" s="6" t="s">
        <v>149</v>
      </c>
      <c r="B102" s="15" t="s">
        <v>145</v>
      </c>
      <c r="C102" s="20">
        <f>(328)*(1)*(1)*(1)*(1 + (0))</f>
        <v>328</v>
      </c>
      <c r="D102" s="20" t="s">
        <v>29</v>
      </c>
      <c r="E102" s="20">
        <f>(0)</f>
        <v>0</v>
      </c>
      <c r="F102" s="20">
        <f>(0)</f>
        <v>0</v>
      </c>
      <c r="G102" s="20">
        <f>(C102 * E102 + C102 * E102 * F102)</f>
        <v>0</v>
      </c>
    </row>
    <row r="103" spans="1:7" ht="60" x14ac:dyDescent="0.25">
      <c r="A103" s="4"/>
      <c r="B103" s="12" t="s">
        <v>150</v>
      </c>
      <c r="C103" s="18"/>
      <c r="D103" s="18"/>
      <c r="E103" s="18"/>
      <c r="F103" s="18"/>
      <c r="G103" s="18"/>
    </row>
    <row r="104" spans="1:7" x14ac:dyDescent="0.25">
      <c r="A104" s="6" t="s">
        <v>151</v>
      </c>
      <c r="B104" s="15" t="s">
        <v>145</v>
      </c>
      <c r="C104" s="20">
        <f>(7)*(1)*(1)*(1)*(1 + (0))</f>
        <v>7</v>
      </c>
      <c r="D104" s="20" t="s">
        <v>29</v>
      </c>
      <c r="E104" s="20">
        <f>(0)</f>
        <v>0</v>
      </c>
      <c r="F104" s="20">
        <f>(0)</f>
        <v>0</v>
      </c>
      <c r="G104" s="20">
        <f>(C104 * E104 + C104 * E104 * F104)</f>
        <v>0</v>
      </c>
    </row>
    <row r="105" spans="1:7" ht="31.5" x14ac:dyDescent="0.25">
      <c r="A105" s="3"/>
      <c r="B105" s="11" t="s">
        <v>152</v>
      </c>
      <c r="C105" s="17"/>
      <c r="D105" s="17"/>
      <c r="E105" s="17"/>
      <c r="F105" s="17"/>
      <c r="G105" s="17"/>
    </row>
    <row r="106" spans="1:7" ht="30" x14ac:dyDescent="0.25">
      <c r="A106" s="4"/>
      <c r="B106" s="12" t="s">
        <v>153</v>
      </c>
      <c r="C106" s="18"/>
      <c r="D106" s="18"/>
      <c r="E106" s="18"/>
      <c r="F106" s="18"/>
      <c r="G106" s="18"/>
    </row>
    <row r="107" spans="1:7" ht="30" x14ac:dyDescent="0.25">
      <c r="A107" s="5"/>
      <c r="B107" s="13" t="s">
        <v>154</v>
      </c>
      <c r="C107" s="19"/>
      <c r="D107" s="19"/>
      <c r="E107" s="19"/>
      <c r="F107" s="19"/>
      <c r="G107" s="19"/>
    </row>
    <row r="108" spans="1:7" x14ac:dyDescent="0.25">
      <c r="A108" s="6" t="s">
        <v>155</v>
      </c>
      <c r="B108" s="14" t="s">
        <v>156</v>
      </c>
      <c r="C108" s="20">
        <f>(20)*(1)*(1)*(1)*(1 + (0))</f>
        <v>20</v>
      </c>
      <c r="D108" s="20" t="s">
        <v>29</v>
      </c>
      <c r="E108" s="20">
        <f>(0)</f>
        <v>0</v>
      </c>
      <c r="F108" s="20">
        <f>(0)</f>
        <v>0</v>
      </c>
      <c r="G108" s="20">
        <f>(C108 * E108 + C108 * E108 * F108)</f>
        <v>0</v>
      </c>
    </row>
    <row r="109" spans="1:7" ht="47.25" x14ac:dyDescent="0.25">
      <c r="A109" s="3"/>
      <c r="B109" s="11" t="s">
        <v>157</v>
      </c>
      <c r="C109" s="17"/>
      <c r="D109" s="17"/>
      <c r="E109" s="17"/>
      <c r="F109" s="17"/>
      <c r="G109" s="17"/>
    </row>
    <row r="110" spans="1:7" ht="90" x14ac:dyDescent="0.25">
      <c r="A110" s="4"/>
      <c r="B110" s="12" t="s">
        <v>158</v>
      </c>
      <c r="C110" s="18"/>
      <c r="D110" s="18"/>
      <c r="E110" s="18"/>
      <c r="F110" s="18"/>
      <c r="G110" s="18"/>
    </row>
    <row r="111" spans="1:7" ht="30" x14ac:dyDescent="0.25">
      <c r="A111" s="5"/>
      <c r="B111" s="13" t="s">
        <v>154</v>
      </c>
      <c r="C111" s="19"/>
      <c r="D111" s="19"/>
      <c r="E111" s="19"/>
      <c r="F111" s="19"/>
      <c r="G111" s="19"/>
    </row>
    <row r="112" spans="1:7" ht="30" x14ac:dyDescent="0.25">
      <c r="A112" s="6" t="s">
        <v>159</v>
      </c>
      <c r="B112" s="14" t="s">
        <v>160</v>
      </c>
      <c r="C112" s="20">
        <f>(150)*(1)*(1)*(1)*(1 + (0))</f>
        <v>150</v>
      </c>
      <c r="D112" s="20" t="s">
        <v>29</v>
      </c>
      <c r="E112" s="20">
        <f>(0)</f>
        <v>0</v>
      </c>
      <c r="F112" s="20">
        <f>(0)</f>
        <v>0</v>
      </c>
      <c r="G112" s="20">
        <f>(C112 * E112 + C112 * E112 * F112)</f>
        <v>0</v>
      </c>
    </row>
    <row r="113" spans="1:7" ht="18.75" x14ac:dyDescent="0.25">
      <c r="A113" s="2"/>
      <c r="B113" s="10" t="s">
        <v>161</v>
      </c>
      <c r="C113" s="16"/>
      <c r="D113" s="16"/>
      <c r="E113" s="16"/>
      <c r="F113" s="16"/>
      <c r="G113" s="16"/>
    </row>
    <row r="114" spans="1:7" ht="31.5" x14ac:dyDescent="0.25">
      <c r="A114" s="3"/>
      <c r="B114" s="11" t="s">
        <v>162</v>
      </c>
      <c r="C114" s="17"/>
      <c r="D114" s="17"/>
      <c r="E114" s="17"/>
      <c r="F114" s="17"/>
      <c r="G114" s="17"/>
    </row>
    <row r="115" spans="1:7" ht="47.25" x14ac:dyDescent="0.25">
      <c r="A115" s="3"/>
      <c r="B115" s="11" t="s">
        <v>70</v>
      </c>
      <c r="C115" s="17"/>
      <c r="D115" s="17"/>
      <c r="E115" s="17"/>
      <c r="F115" s="17"/>
      <c r="G115" s="17"/>
    </row>
    <row r="116" spans="1:7" ht="94.5" x14ac:dyDescent="0.25">
      <c r="A116" s="3"/>
      <c r="B116" s="11" t="s">
        <v>163</v>
      </c>
      <c r="C116" s="17"/>
      <c r="D116" s="17"/>
      <c r="E116" s="17"/>
      <c r="F116" s="17"/>
      <c r="G116" s="17"/>
    </row>
    <row r="117" spans="1:7" ht="75" x14ac:dyDescent="0.25">
      <c r="A117" s="4"/>
      <c r="B117" s="12" t="s">
        <v>164</v>
      </c>
      <c r="C117" s="18"/>
      <c r="D117" s="18"/>
      <c r="E117" s="18"/>
      <c r="F117" s="18"/>
      <c r="G117" s="18"/>
    </row>
    <row r="118" spans="1:7" ht="225" x14ac:dyDescent="0.25">
      <c r="A118" s="5"/>
      <c r="B118" s="13" t="s">
        <v>165</v>
      </c>
      <c r="C118" s="19"/>
      <c r="D118" s="19"/>
      <c r="E118" s="19"/>
      <c r="F118" s="19"/>
      <c r="G118" s="19"/>
    </row>
    <row r="119" spans="1:7" ht="45" x14ac:dyDescent="0.25">
      <c r="A119" s="6" t="s">
        <v>166</v>
      </c>
      <c r="B119" s="14" t="s">
        <v>167</v>
      </c>
      <c r="C119" s="20">
        <f>(1)*(1)*(1)*(1)*(1 + (0))</f>
        <v>1</v>
      </c>
      <c r="D119" s="20" t="s">
        <v>35</v>
      </c>
      <c r="E119" s="20">
        <f>(0)</f>
        <v>0</v>
      </c>
      <c r="F119" s="20">
        <f>(0)</f>
        <v>0</v>
      </c>
      <c r="G119" s="20">
        <f>(C119 * E119 + C119 * E119 * F119)</f>
        <v>0</v>
      </c>
    </row>
    <row r="120" spans="1:7" ht="47.25" x14ac:dyDescent="0.25">
      <c r="A120" s="3"/>
      <c r="B120" s="11" t="s">
        <v>76</v>
      </c>
      <c r="C120" s="17"/>
      <c r="D120" s="17"/>
      <c r="E120" s="17"/>
      <c r="F120" s="17"/>
      <c r="G120" s="17"/>
    </row>
    <row r="121" spans="1:7" x14ac:dyDescent="0.25">
      <c r="A121" s="4"/>
      <c r="B121" s="12" t="s">
        <v>168</v>
      </c>
      <c r="C121" s="18"/>
      <c r="D121" s="18"/>
      <c r="E121" s="18"/>
      <c r="F121" s="18"/>
      <c r="G121" s="18"/>
    </row>
    <row r="122" spans="1:7" x14ac:dyDescent="0.25">
      <c r="A122" s="5"/>
      <c r="B122" s="13" t="s">
        <v>169</v>
      </c>
      <c r="C122" s="19"/>
      <c r="D122" s="19"/>
      <c r="E122" s="19"/>
      <c r="F122" s="19"/>
      <c r="G122" s="19"/>
    </row>
    <row r="123" spans="1:7" x14ac:dyDescent="0.25">
      <c r="A123" s="6" t="s">
        <v>170</v>
      </c>
      <c r="B123" s="14" t="s">
        <v>171</v>
      </c>
      <c r="C123" s="20">
        <f>(111)*(1)*(1)*(1)*(1 + (0))</f>
        <v>111</v>
      </c>
      <c r="D123" s="20" t="s">
        <v>172</v>
      </c>
      <c r="E123" s="20">
        <f>(0)</f>
        <v>0</v>
      </c>
      <c r="F123" s="20">
        <f>(0)</f>
        <v>0</v>
      </c>
      <c r="G123" s="20">
        <f>(C123 * E123 + C123 * E123 * F123)</f>
        <v>0</v>
      </c>
    </row>
    <row r="124" spans="1:7" x14ac:dyDescent="0.25">
      <c r="A124" s="6" t="s">
        <v>173</v>
      </c>
      <c r="B124" s="14" t="s">
        <v>174</v>
      </c>
      <c r="C124" s="20">
        <f>(7)*(1)*(1)*(1)*(1 + (0))</f>
        <v>7</v>
      </c>
      <c r="D124" s="20" t="s">
        <v>172</v>
      </c>
      <c r="E124" s="20">
        <f>(0)</f>
        <v>0</v>
      </c>
      <c r="F124" s="20">
        <f>(0)</f>
        <v>0</v>
      </c>
      <c r="G124" s="20">
        <f>(C124 * E124 + C124 * E124 * F124)</f>
        <v>0</v>
      </c>
    </row>
    <row r="125" spans="1:7" x14ac:dyDescent="0.25">
      <c r="A125" s="6" t="s">
        <v>175</v>
      </c>
      <c r="B125" s="14" t="s">
        <v>176</v>
      </c>
      <c r="C125" s="20">
        <f>(7)*(1)*(1)*(1)*(1 + (0))</f>
        <v>7</v>
      </c>
      <c r="D125" s="20" t="s">
        <v>172</v>
      </c>
      <c r="E125" s="20">
        <f>(0)</f>
        <v>0</v>
      </c>
      <c r="F125" s="20">
        <f>(0)</f>
        <v>0</v>
      </c>
      <c r="G125" s="20">
        <f>(C125 * E125 + C125 * E125 * F125)</f>
        <v>0</v>
      </c>
    </row>
    <row r="126" spans="1:7" ht="30" x14ac:dyDescent="0.25">
      <c r="A126" s="4"/>
      <c r="B126" s="12" t="s">
        <v>177</v>
      </c>
      <c r="C126" s="18"/>
      <c r="D126" s="18"/>
      <c r="E126" s="18"/>
      <c r="F126" s="18"/>
      <c r="G126" s="18"/>
    </row>
    <row r="127" spans="1:7" x14ac:dyDescent="0.25">
      <c r="A127" s="5"/>
      <c r="B127" s="13" t="s">
        <v>178</v>
      </c>
      <c r="C127" s="19"/>
      <c r="D127" s="19"/>
      <c r="E127" s="19"/>
      <c r="F127" s="19"/>
      <c r="G127" s="19"/>
    </row>
    <row r="128" spans="1:7" ht="30" x14ac:dyDescent="0.25">
      <c r="A128" s="6" t="s">
        <v>179</v>
      </c>
      <c r="B128" s="14" t="s">
        <v>180</v>
      </c>
      <c r="C128" s="20">
        <f>(149)*(1)*(1)*(1)*(1 + (0))</f>
        <v>149</v>
      </c>
      <c r="D128" s="20" t="s">
        <v>172</v>
      </c>
      <c r="E128" s="20">
        <f>(0)</f>
        <v>0</v>
      </c>
      <c r="F128" s="20">
        <f>(0)</f>
        <v>0</v>
      </c>
      <c r="G128" s="20">
        <f>(C128 * E128 + C128 * E128 * F128)</f>
        <v>0</v>
      </c>
    </row>
    <row r="129" spans="1:7" ht="30" x14ac:dyDescent="0.25">
      <c r="A129" s="6" t="s">
        <v>181</v>
      </c>
      <c r="B129" s="14" t="s">
        <v>182</v>
      </c>
      <c r="C129" s="20">
        <f>(6)*(1)*(1)*(1)*(1 + (0))</f>
        <v>6</v>
      </c>
      <c r="D129" s="20" t="s">
        <v>172</v>
      </c>
      <c r="E129" s="20">
        <f>(0)</f>
        <v>0</v>
      </c>
      <c r="F129" s="20">
        <f>(0)</f>
        <v>0</v>
      </c>
      <c r="G129" s="20">
        <f>(C129 * E129 + C129 * E129 * F129)</f>
        <v>0</v>
      </c>
    </row>
    <row r="130" spans="1:7" ht="45" x14ac:dyDescent="0.25">
      <c r="A130" s="6" t="s">
        <v>183</v>
      </c>
      <c r="B130" s="14" t="s">
        <v>184</v>
      </c>
      <c r="C130" s="20">
        <f>(51)*(1)*(1)*(1)*(1 + (0))</f>
        <v>51</v>
      </c>
      <c r="D130" s="20" t="s">
        <v>172</v>
      </c>
      <c r="E130" s="20">
        <f>(0)</f>
        <v>0</v>
      </c>
      <c r="F130" s="20">
        <f>(0)</f>
        <v>0</v>
      </c>
      <c r="G130" s="20">
        <f>(C130 * E130 + C130 * E130 * F130)</f>
        <v>0</v>
      </c>
    </row>
    <row r="131" spans="1:7" x14ac:dyDescent="0.25">
      <c r="A131" s="5"/>
      <c r="B131" s="13" t="s">
        <v>169</v>
      </c>
      <c r="C131" s="19"/>
      <c r="D131" s="19"/>
      <c r="E131" s="19"/>
      <c r="F131" s="19"/>
      <c r="G131" s="19"/>
    </row>
    <row r="132" spans="1:7" x14ac:dyDescent="0.25">
      <c r="A132" s="6" t="s">
        <v>185</v>
      </c>
      <c r="B132" s="14" t="s">
        <v>186</v>
      </c>
      <c r="C132" s="20">
        <f>(30)*(1)*(1)*(1)*(1 + (0))</f>
        <v>30</v>
      </c>
      <c r="D132" s="20" t="s">
        <v>172</v>
      </c>
      <c r="E132" s="20">
        <f>(0)</f>
        <v>0</v>
      </c>
      <c r="F132" s="20">
        <f>(0)</f>
        <v>0</v>
      </c>
      <c r="G132" s="20">
        <f t="shared" ref="G132:G139" si="0">(C132 * E132 + C132 * E132 * F132)</f>
        <v>0</v>
      </c>
    </row>
    <row r="133" spans="1:7" x14ac:dyDescent="0.25">
      <c r="A133" s="6" t="s">
        <v>187</v>
      </c>
      <c r="B133" s="14" t="s">
        <v>188</v>
      </c>
      <c r="C133" s="20">
        <f>(10)*(1)*(1)*(1)*(1 + (0))</f>
        <v>10</v>
      </c>
      <c r="D133" s="20" t="s">
        <v>172</v>
      </c>
      <c r="E133" s="20">
        <f>(0)</f>
        <v>0</v>
      </c>
      <c r="F133" s="20">
        <f>(0)</f>
        <v>0</v>
      </c>
      <c r="G133" s="20">
        <f t="shared" si="0"/>
        <v>0</v>
      </c>
    </row>
    <row r="134" spans="1:7" x14ac:dyDescent="0.25">
      <c r="A134" s="6" t="s">
        <v>189</v>
      </c>
      <c r="B134" s="14" t="s">
        <v>190</v>
      </c>
      <c r="C134" s="20">
        <f>(88)*(1)*(1)*(1)*(1 + (0))</f>
        <v>88</v>
      </c>
      <c r="D134" s="20" t="s">
        <v>172</v>
      </c>
      <c r="E134" s="20">
        <f>(0)</f>
        <v>0</v>
      </c>
      <c r="F134" s="20">
        <f>(0)</f>
        <v>0</v>
      </c>
      <c r="G134" s="20">
        <f t="shared" si="0"/>
        <v>0</v>
      </c>
    </row>
    <row r="135" spans="1:7" x14ac:dyDescent="0.25">
      <c r="A135" s="6" t="s">
        <v>191</v>
      </c>
      <c r="B135" s="14" t="s">
        <v>192</v>
      </c>
      <c r="C135" s="20">
        <f>(6)*(1)*(1)*(1)*(1 + (0))</f>
        <v>6</v>
      </c>
      <c r="D135" s="20" t="s">
        <v>172</v>
      </c>
      <c r="E135" s="20">
        <f>(0)</f>
        <v>0</v>
      </c>
      <c r="F135" s="20">
        <f>(0)</f>
        <v>0</v>
      </c>
      <c r="G135" s="20">
        <f t="shared" si="0"/>
        <v>0</v>
      </c>
    </row>
    <row r="136" spans="1:7" ht="60" x14ac:dyDescent="0.25">
      <c r="A136" s="6" t="s">
        <v>193</v>
      </c>
      <c r="B136" s="14" t="s">
        <v>194</v>
      </c>
      <c r="C136" s="20">
        <f>(9)*(1)*(1)*(1)*(1 + (0))</f>
        <v>9</v>
      </c>
      <c r="D136" s="20" t="s">
        <v>172</v>
      </c>
      <c r="E136" s="20">
        <f>(0)</f>
        <v>0</v>
      </c>
      <c r="F136" s="20">
        <f>(0)</f>
        <v>0</v>
      </c>
      <c r="G136" s="20">
        <f t="shared" si="0"/>
        <v>0</v>
      </c>
    </row>
    <row r="137" spans="1:7" x14ac:dyDescent="0.25">
      <c r="A137" s="6" t="s">
        <v>195</v>
      </c>
      <c r="B137" s="14" t="s">
        <v>196</v>
      </c>
      <c r="C137" s="20">
        <f>(66)*(1)*(1)*(1)*(1 + (0))</f>
        <v>66</v>
      </c>
      <c r="D137" s="20" t="s">
        <v>172</v>
      </c>
      <c r="E137" s="20">
        <f>(0)</f>
        <v>0</v>
      </c>
      <c r="F137" s="20">
        <f>(0)</f>
        <v>0</v>
      </c>
      <c r="G137" s="20">
        <f t="shared" si="0"/>
        <v>0</v>
      </c>
    </row>
    <row r="138" spans="1:7" ht="30" x14ac:dyDescent="0.25">
      <c r="A138" s="6" t="s">
        <v>197</v>
      </c>
      <c r="B138" s="14" t="s">
        <v>198</v>
      </c>
      <c r="C138" s="20">
        <f>(40)*(1)*(1)*(1)*(1 + (0))</f>
        <v>40</v>
      </c>
      <c r="D138" s="20" t="s">
        <v>172</v>
      </c>
      <c r="E138" s="20">
        <f>(0)</f>
        <v>0</v>
      </c>
      <c r="F138" s="20">
        <f>(0)</f>
        <v>0</v>
      </c>
      <c r="G138" s="20">
        <f t="shared" si="0"/>
        <v>0</v>
      </c>
    </row>
    <row r="139" spans="1:7" ht="30" x14ac:dyDescent="0.25">
      <c r="A139" s="6" t="s">
        <v>199</v>
      </c>
      <c r="B139" s="14" t="s">
        <v>200</v>
      </c>
      <c r="C139" s="20">
        <f>(7)*(1)*(1)*(1)*(1 + (0))</f>
        <v>7</v>
      </c>
      <c r="D139" s="20" t="s">
        <v>172</v>
      </c>
      <c r="E139" s="20">
        <f>(0)</f>
        <v>0</v>
      </c>
      <c r="F139" s="20">
        <f>(0)</f>
        <v>0</v>
      </c>
      <c r="G139" s="20">
        <f t="shared" si="0"/>
        <v>0</v>
      </c>
    </row>
    <row r="140" spans="1:7" x14ac:dyDescent="0.25">
      <c r="A140" s="4"/>
      <c r="B140" s="12" t="s">
        <v>201</v>
      </c>
      <c r="C140" s="18"/>
      <c r="D140" s="18"/>
      <c r="E140" s="18"/>
      <c r="F140" s="18"/>
      <c r="G140" s="18"/>
    </row>
    <row r="141" spans="1:7" x14ac:dyDescent="0.25">
      <c r="A141" s="5"/>
      <c r="B141" s="13" t="s">
        <v>202</v>
      </c>
      <c r="C141" s="19"/>
      <c r="D141" s="19"/>
      <c r="E141" s="19"/>
      <c r="F141" s="19"/>
      <c r="G141" s="19"/>
    </row>
    <row r="142" spans="1:7" ht="45" x14ac:dyDescent="0.25">
      <c r="A142" s="6" t="s">
        <v>203</v>
      </c>
      <c r="B142" s="14" t="s">
        <v>204</v>
      </c>
      <c r="C142" s="20">
        <f>(5)*(1)*(1)*(1)*(1 + (0))</f>
        <v>5</v>
      </c>
      <c r="D142" s="20" t="s">
        <v>69</v>
      </c>
      <c r="E142" s="20">
        <f>(0)</f>
        <v>0</v>
      </c>
      <c r="F142" s="20">
        <f>(0)</f>
        <v>0</v>
      </c>
      <c r="G142" s="20">
        <f>(C142 * E142 + C142 * E142 * F142)</f>
        <v>0</v>
      </c>
    </row>
    <row r="143" spans="1:7" ht="45" x14ac:dyDescent="0.25">
      <c r="A143" s="4"/>
      <c r="B143" s="12" t="s">
        <v>205</v>
      </c>
      <c r="C143" s="18"/>
      <c r="D143" s="18"/>
      <c r="E143" s="18"/>
      <c r="F143" s="18"/>
      <c r="G143" s="18"/>
    </row>
    <row r="144" spans="1:7" x14ac:dyDescent="0.25">
      <c r="A144" s="5"/>
      <c r="B144" s="13" t="s">
        <v>206</v>
      </c>
      <c r="C144" s="19"/>
      <c r="D144" s="19"/>
      <c r="E144" s="19"/>
      <c r="F144" s="19"/>
      <c r="G144" s="19"/>
    </row>
    <row r="145" spans="1:7" ht="90" x14ac:dyDescent="0.25">
      <c r="A145" s="6" t="s">
        <v>207</v>
      </c>
      <c r="B145" s="14" t="s">
        <v>208</v>
      </c>
      <c r="C145" s="20">
        <f>(80)*(1)*(1)*(1)*(1 + (0))</f>
        <v>80</v>
      </c>
      <c r="D145" s="20" t="s">
        <v>69</v>
      </c>
      <c r="E145" s="20">
        <f>(0)</f>
        <v>0</v>
      </c>
      <c r="F145" s="20">
        <f>(0)</f>
        <v>0</v>
      </c>
      <c r="G145" s="20">
        <f>(C145 * E145 + C145 * E145 * F145)</f>
        <v>0</v>
      </c>
    </row>
    <row r="146" spans="1:7" x14ac:dyDescent="0.25">
      <c r="A146" s="5"/>
      <c r="B146" s="13" t="s">
        <v>209</v>
      </c>
      <c r="C146" s="19"/>
      <c r="D146" s="19"/>
      <c r="E146" s="19"/>
      <c r="F146" s="19"/>
      <c r="G146" s="19"/>
    </row>
    <row r="147" spans="1:7" x14ac:dyDescent="0.25">
      <c r="A147" s="6" t="s">
        <v>210</v>
      </c>
      <c r="B147" s="14" t="s">
        <v>211</v>
      </c>
      <c r="C147" s="20">
        <f>(18)*(1)*(1)*(1)*(1 + (0))</f>
        <v>18</v>
      </c>
      <c r="D147" s="20" t="s">
        <v>69</v>
      </c>
      <c r="E147" s="20">
        <f>(0)</f>
        <v>0</v>
      </c>
      <c r="F147" s="20">
        <f>(0)</f>
        <v>0</v>
      </c>
      <c r="G147" s="20">
        <f>(C147 * E147 + C147 * E147 * F147)</f>
        <v>0</v>
      </c>
    </row>
    <row r="148" spans="1:7" ht="75" x14ac:dyDescent="0.25">
      <c r="A148" s="4"/>
      <c r="B148" s="12" t="s">
        <v>212</v>
      </c>
      <c r="C148" s="18"/>
      <c r="D148" s="18"/>
      <c r="E148" s="18"/>
      <c r="F148" s="18"/>
      <c r="G148" s="18"/>
    </row>
    <row r="149" spans="1:7" x14ac:dyDescent="0.25">
      <c r="A149" s="5"/>
      <c r="B149" s="13" t="s">
        <v>213</v>
      </c>
      <c r="C149" s="19"/>
      <c r="D149" s="19"/>
      <c r="E149" s="19"/>
      <c r="F149" s="19"/>
      <c r="G149" s="19"/>
    </row>
    <row r="150" spans="1:7" x14ac:dyDescent="0.25">
      <c r="A150" s="6" t="s">
        <v>214</v>
      </c>
      <c r="B150" s="14" t="s">
        <v>215</v>
      </c>
      <c r="C150" s="20">
        <f>(124)*(1)*(1)*(1)*(1 + (0))</f>
        <v>124</v>
      </c>
      <c r="D150" s="20" t="s">
        <v>172</v>
      </c>
      <c r="E150" s="20">
        <f>(0)</f>
        <v>0</v>
      </c>
      <c r="F150" s="20">
        <f>(0)</f>
        <v>0</v>
      </c>
      <c r="G150" s="20">
        <f>(C150 * E150 + C150 * E150 * F150)</f>
        <v>0</v>
      </c>
    </row>
    <row r="151" spans="1:7" ht="30" x14ac:dyDescent="0.25">
      <c r="A151" s="5"/>
      <c r="B151" s="13" t="s">
        <v>216</v>
      </c>
      <c r="C151" s="19"/>
      <c r="D151" s="19"/>
      <c r="E151" s="19"/>
      <c r="F151" s="19"/>
      <c r="G151" s="19"/>
    </row>
    <row r="152" spans="1:7" ht="30" x14ac:dyDescent="0.25">
      <c r="A152" s="6" t="s">
        <v>217</v>
      </c>
      <c r="B152" s="14" t="s">
        <v>218</v>
      </c>
      <c r="C152" s="20">
        <f>(124)*(1)*(1)*(1)*(1 + (0))</f>
        <v>124</v>
      </c>
      <c r="D152" s="20" t="s">
        <v>172</v>
      </c>
      <c r="E152" s="20">
        <f>(0)</f>
        <v>0</v>
      </c>
      <c r="F152" s="20">
        <f>(0)</f>
        <v>0</v>
      </c>
      <c r="G152" s="20">
        <f>(C152 * E152 + C152 * E152 * F152)</f>
        <v>0</v>
      </c>
    </row>
    <row r="153" spans="1:7" ht="15.75" x14ac:dyDescent="0.25">
      <c r="A153" s="3"/>
      <c r="B153" s="11" t="s">
        <v>219</v>
      </c>
      <c r="C153" s="17"/>
      <c r="D153" s="17"/>
      <c r="E153" s="17"/>
      <c r="F153" s="17"/>
      <c r="G153" s="17"/>
    </row>
    <row r="154" spans="1:7" ht="135" x14ac:dyDescent="0.25">
      <c r="A154" s="4"/>
      <c r="B154" s="12" t="s">
        <v>220</v>
      </c>
      <c r="C154" s="18"/>
      <c r="D154" s="18"/>
      <c r="E154" s="18"/>
      <c r="F154" s="18"/>
      <c r="G154" s="18"/>
    </row>
    <row r="155" spans="1:7" x14ac:dyDescent="0.25">
      <c r="A155" s="5"/>
      <c r="B155" s="13" t="s">
        <v>221</v>
      </c>
      <c r="C155" s="19"/>
      <c r="D155" s="19"/>
      <c r="E155" s="19"/>
      <c r="F155" s="19"/>
      <c r="G155" s="19"/>
    </row>
    <row r="156" spans="1:7" x14ac:dyDescent="0.25">
      <c r="A156" s="6" t="s">
        <v>222</v>
      </c>
      <c r="B156" s="14" t="s">
        <v>223</v>
      </c>
      <c r="C156" s="20">
        <f>(633)*(1)*(1)*(1)*(1 + (0))</f>
        <v>633</v>
      </c>
      <c r="D156" s="20" t="s">
        <v>29</v>
      </c>
      <c r="E156" s="20">
        <f>(0)</f>
        <v>0</v>
      </c>
      <c r="F156" s="20">
        <f>(0)</f>
        <v>0</v>
      </c>
      <c r="G156" s="20">
        <f>(C156 * E156 + C156 * E156 * F156)</f>
        <v>0</v>
      </c>
    </row>
    <row r="157" spans="1:7" x14ac:dyDescent="0.25">
      <c r="A157" s="6" t="s">
        <v>224</v>
      </c>
      <c r="B157" s="14" t="s">
        <v>225</v>
      </c>
      <c r="C157" s="20">
        <f>(188)*(1)*(1)*(1)*(1 + (0))</f>
        <v>188</v>
      </c>
      <c r="D157" s="20" t="s">
        <v>29</v>
      </c>
      <c r="E157" s="20">
        <f>(0)</f>
        <v>0</v>
      </c>
      <c r="F157" s="20">
        <f>(0)</f>
        <v>0</v>
      </c>
      <c r="G157" s="20">
        <f>(C157 * E157 + C157 * E157 * F157)</f>
        <v>0</v>
      </c>
    </row>
    <row r="158" spans="1:7" x14ac:dyDescent="0.25">
      <c r="A158" s="6" t="s">
        <v>226</v>
      </c>
      <c r="B158" s="14" t="s">
        <v>227</v>
      </c>
      <c r="C158" s="20">
        <f>(12)*(1)*(1)*(1)*(1 + (0))</f>
        <v>12</v>
      </c>
      <c r="D158" s="20" t="s">
        <v>172</v>
      </c>
      <c r="E158" s="20">
        <f>(0)</f>
        <v>0</v>
      </c>
      <c r="F158" s="20">
        <f>(0)</f>
        <v>0</v>
      </c>
      <c r="G158" s="20">
        <f>(C158 * E158 + C158 * E158 * F158)</f>
        <v>0</v>
      </c>
    </row>
    <row r="159" spans="1:7" x14ac:dyDescent="0.25">
      <c r="A159" s="5"/>
      <c r="B159" s="13" t="s">
        <v>228</v>
      </c>
      <c r="C159" s="19"/>
      <c r="D159" s="19"/>
      <c r="E159" s="19"/>
      <c r="F159" s="19"/>
      <c r="G159" s="19"/>
    </row>
    <row r="160" spans="1:7" ht="60" x14ac:dyDescent="0.25">
      <c r="A160" s="6" t="s">
        <v>229</v>
      </c>
      <c r="B160" s="14" t="s">
        <v>230</v>
      </c>
      <c r="C160" s="20">
        <f>(54)*(1)*(1)*(1)*(1 + (0))</f>
        <v>54</v>
      </c>
      <c r="D160" s="20" t="s">
        <v>172</v>
      </c>
      <c r="E160" s="20">
        <f>(0)</f>
        <v>0</v>
      </c>
      <c r="F160" s="20">
        <f>(0)</f>
        <v>0</v>
      </c>
      <c r="G160" s="20">
        <f>(C160 * E160 + C160 * E160 * F160)</f>
        <v>0</v>
      </c>
    </row>
    <row r="161" spans="1:7" x14ac:dyDescent="0.25">
      <c r="A161" s="5"/>
      <c r="B161" s="13" t="s">
        <v>231</v>
      </c>
      <c r="C161" s="19"/>
      <c r="D161" s="19"/>
      <c r="E161" s="19"/>
      <c r="F161" s="19"/>
      <c r="G161" s="19"/>
    </row>
    <row r="162" spans="1:7" ht="105" x14ac:dyDescent="0.25">
      <c r="A162" s="6" t="s">
        <v>232</v>
      </c>
      <c r="B162" s="14" t="s">
        <v>233</v>
      </c>
      <c r="C162" s="20">
        <f>(70)*(1)*(1)*(1)*(1 + (0))</f>
        <v>70</v>
      </c>
      <c r="D162" s="20" t="s">
        <v>172</v>
      </c>
      <c r="E162" s="20">
        <f>(0)</f>
        <v>0</v>
      </c>
      <c r="F162" s="20">
        <f>(0)</f>
        <v>0</v>
      </c>
      <c r="G162" s="20">
        <f>(C162 * E162 + C162 * E162 * F162)</f>
        <v>0</v>
      </c>
    </row>
    <row r="163" spans="1:7" x14ac:dyDescent="0.25">
      <c r="A163" s="5"/>
      <c r="B163" s="13" t="s">
        <v>234</v>
      </c>
      <c r="C163" s="19"/>
      <c r="D163" s="19"/>
      <c r="E163" s="19"/>
      <c r="F163" s="19"/>
      <c r="G163" s="19"/>
    </row>
    <row r="164" spans="1:7" ht="60" x14ac:dyDescent="0.25">
      <c r="A164" s="6" t="s">
        <v>235</v>
      </c>
      <c r="B164" s="14" t="s">
        <v>236</v>
      </c>
      <c r="C164" s="20">
        <f>(44)*(1)*(1)*(1)*(1 + (0))</f>
        <v>44</v>
      </c>
      <c r="D164" s="20" t="s">
        <v>172</v>
      </c>
      <c r="E164" s="20">
        <f>(0)</f>
        <v>0</v>
      </c>
      <c r="F164" s="20">
        <f>(0)</f>
        <v>0</v>
      </c>
      <c r="G164" s="20">
        <f>(C164 * E164 + C164 * E164 * F164)</f>
        <v>0</v>
      </c>
    </row>
    <row r="165" spans="1:7" x14ac:dyDescent="0.25">
      <c r="A165" s="5"/>
      <c r="B165" s="13" t="s">
        <v>237</v>
      </c>
      <c r="C165" s="19"/>
      <c r="D165" s="19"/>
      <c r="E165" s="19"/>
      <c r="F165" s="19"/>
      <c r="G165" s="19"/>
    </row>
    <row r="166" spans="1:7" ht="45" x14ac:dyDescent="0.25">
      <c r="A166" s="6" t="s">
        <v>238</v>
      </c>
      <c r="B166" s="14" t="s">
        <v>239</v>
      </c>
      <c r="C166" s="20">
        <f>(18)*(1)*(1)*(1)*(1 + (0))</f>
        <v>18</v>
      </c>
      <c r="D166" s="20" t="s">
        <v>172</v>
      </c>
      <c r="E166" s="20">
        <f>(0)</f>
        <v>0</v>
      </c>
      <c r="F166" s="20">
        <f>(0)</f>
        <v>0</v>
      </c>
      <c r="G166" s="20">
        <f>(C166 * E166 + C166 * E166 * F166)</f>
        <v>0</v>
      </c>
    </row>
    <row r="167" spans="1:7" ht="31.5" x14ac:dyDescent="0.25">
      <c r="A167" s="3"/>
      <c r="B167" s="11" t="s">
        <v>240</v>
      </c>
      <c r="C167" s="17"/>
      <c r="D167" s="17"/>
      <c r="E167" s="17"/>
      <c r="F167" s="17"/>
      <c r="G167" s="17"/>
    </row>
    <row r="168" spans="1:7" ht="60" x14ac:dyDescent="0.25">
      <c r="A168" s="4"/>
      <c r="B168" s="12" t="s">
        <v>241</v>
      </c>
      <c r="C168" s="18"/>
      <c r="D168" s="18"/>
      <c r="E168" s="18"/>
      <c r="F168" s="18"/>
      <c r="G168" s="18"/>
    </row>
    <row r="169" spans="1:7" x14ac:dyDescent="0.25">
      <c r="A169" s="5"/>
      <c r="B169" s="13" t="s">
        <v>242</v>
      </c>
      <c r="C169" s="19"/>
      <c r="D169" s="19"/>
      <c r="E169" s="19"/>
      <c r="F169" s="19"/>
      <c r="G169" s="19"/>
    </row>
    <row r="170" spans="1:7" x14ac:dyDescent="0.25">
      <c r="A170" s="6" t="s">
        <v>243</v>
      </c>
      <c r="B170" s="14" t="s">
        <v>244</v>
      </c>
      <c r="C170" s="20">
        <f>(100)*(1)*(1)*(1)*(1 + (0))</f>
        <v>100</v>
      </c>
      <c r="D170" s="20" t="s">
        <v>69</v>
      </c>
      <c r="E170" s="20">
        <f>(0)</f>
        <v>0</v>
      </c>
      <c r="F170" s="20">
        <f>(0)</f>
        <v>0</v>
      </c>
      <c r="G170" s="20">
        <f>(C170 * E170 + C170 * E170 * F170)</f>
        <v>0</v>
      </c>
    </row>
    <row r="171" spans="1:7" ht="60" x14ac:dyDescent="0.25">
      <c r="A171" s="4"/>
      <c r="B171" s="12" t="s">
        <v>245</v>
      </c>
      <c r="C171" s="18"/>
      <c r="D171" s="18"/>
      <c r="E171" s="18"/>
      <c r="F171" s="18"/>
      <c r="G171" s="18"/>
    </row>
    <row r="172" spans="1:7" x14ac:dyDescent="0.25">
      <c r="A172" s="5"/>
      <c r="B172" s="13" t="s">
        <v>246</v>
      </c>
      <c r="C172" s="19"/>
      <c r="D172" s="19"/>
      <c r="E172" s="19"/>
      <c r="F172" s="19"/>
      <c r="G172" s="19"/>
    </row>
    <row r="173" spans="1:7" ht="75" x14ac:dyDescent="0.25">
      <c r="A173" s="6" t="s">
        <v>247</v>
      </c>
      <c r="B173" s="14" t="s">
        <v>248</v>
      </c>
      <c r="C173" s="20">
        <f>(12)*(1)*(1)*(1)*(1 + (0))</f>
        <v>12</v>
      </c>
      <c r="D173" s="20" t="s">
        <v>172</v>
      </c>
      <c r="E173" s="20">
        <f>(0)</f>
        <v>0</v>
      </c>
      <c r="F173" s="20">
        <f>(0)</f>
        <v>0</v>
      </c>
      <c r="G173" s="20">
        <f>(C173 * E173 + C173 * E173 * F173)</f>
        <v>0</v>
      </c>
    </row>
    <row r="174" spans="1:7" ht="60" x14ac:dyDescent="0.25">
      <c r="A174" s="4"/>
      <c r="B174" s="12" t="s">
        <v>249</v>
      </c>
      <c r="C174" s="18"/>
      <c r="D174" s="18"/>
      <c r="E174" s="18"/>
      <c r="F174" s="18"/>
      <c r="G174" s="18"/>
    </row>
    <row r="175" spans="1:7" x14ac:dyDescent="0.25">
      <c r="A175" s="5"/>
      <c r="B175" s="13" t="s">
        <v>237</v>
      </c>
      <c r="C175" s="19"/>
      <c r="D175" s="19"/>
      <c r="E175" s="19"/>
      <c r="F175" s="19"/>
      <c r="G175" s="19"/>
    </row>
    <row r="176" spans="1:7" ht="30" x14ac:dyDescent="0.25">
      <c r="A176" s="6" t="s">
        <v>250</v>
      </c>
      <c r="B176" s="14" t="s">
        <v>251</v>
      </c>
      <c r="C176" s="20">
        <f>(18)*(1)*(1)*(1)*(1 + (0))</f>
        <v>18</v>
      </c>
      <c r="D176" s="20" t="s">
        <v>172</v>
      </c>
      <c r="E176" s="20">
        <f>(0)</f>
        <v>0</v>
      </c>
      <c r="F176" s="20">
        <f>(0)</f>
        <v>0</v>
      </c>
      <c r="G176" s="20">
        <f>(C176 * E176 + C176 * E176 * F176)</f>
        <v>0</v>
      </c>
    </row>
    <row r="177" spans="1:7" ht="47.25" x14ac:dyDescent="0.25">
      <c r="A177" s="3"/>
      <c r="B177" s="11" t="s">
        <v>252</v>
      </c>
      <c r="C177" s="17"/>
      <c r="D177" s="17"/>
      <c r="E177" s="17"/>
      <c r="F177" s="17"/>
      <c r="G177" s="17"/>
    </row>
    <row r="178" spans="1:7" ht="30" x14ac:dyDescent="0.25">
      <c r="A178" s="4"/>
      <c r="B178" s="12" t="s">
        <v>253</v>
      </c>
      <c r="C178" s="18"/>
      <c r="D178" s="18"/>
      <c r="E178" s="18"/>
      <c r="F178" s="18"/>
      <c r="G178" s="18"/>
    </row>
    <row r="179" spans="1:7" x14ac:dyDescent="0.25">
      <c r="A179" s="5"/>
      <c r="B179" s="13" t="s">
        <v>254</v>
      </c>
      <c r="C179" s="19"/>
      <c r="D179" s="19"/>
      <c r="E179" s="19"/>
      <c r="F179" s="19"/>
      <c r="G179" s="19"/>
    </row>
    <row r="180" spans="1:7" x14ac:dyDescent="0.25">
      <c r="A180" s="6" t="s">
        <v>255</v>
      </c>
      <c r="B180" s="14" t="s">
        <v>256</v>
      </c>
      <c r="C180" s="20">
        <f>(18)*(1)*(1)*(1)*(1 + (0))</f>
        <v>18</v>
      </c>
      <c r="D180" s="20" t="s">
        <v>172</v>
      </c>
      <c r="E180" s="20">
        <f>(0)</f>
        <v>0</v>
      </c>
      <c r="F180" s="20">
        <f>(0)</f>
        <v>0</v>
      </c>
      <c r="G180" s="20">
        <f>(C180 * E180 + C180 * E180 * F180)</f>
        <v>0</v>
      </c>
    </row>
    <row r="181" spans="1:7" ht="47.25" x14ac:dyDescent="0.25">
      <c r="A181" s="3"/>
      <c r="B181" s="11" t="s">
        <v>257</v>
      </c>
      <c r="C181" s="17"/>
      <c r="D181" s="17"/>
      <c r="E181" s="17"/>
      <c r="F181" s="17"/>
      <c r="G181" s="17"/>
    </row>
    <row r="182" spans="1:7" ht="60" x14ac:dyDescent="0.25">
      <c r="A182" s="4"/>
      <c r="B182" s="12" t="s">
        <v>258</v>
      </c>
      <c r="C182" s="18"/>
      <c r="D182" s="18"/>
      <c r="E182" s="18"/>
      <c r="F182" s="18"/>
      <c r="G182" s="18"/>
    </row>
    <row r="183" spans="1:7" x14ac:dyDescent="0.25">
      <c r="A183" s="5"/>
      <c r="B183" s="13" t="s">
        <v>259</v>
      </c>
      <c r="C183" s="19"/>
      <c r="D183" s="19"/>
      <c r="E183" s="19"/>
      <c r="F183" s="19"/>
      <c r="G183" s="19"/>
    </row>
    <row r="184" spans="1:7" ht="30" x14ac:dyDescent="0.25">
      <c r="A184" s="6" t="s">
        <v>260</v>
      </c>
      <c r="B184" s="14" t="s">
        <v>261</v>
      </c>
      <c r="C184" s="20">
        <f>(84)*(1)*(1)*(1)*(1 + (0))</f>
        <v>84</v>
      </c>
      <c r="D184" s="20" t="s">
        <v>29</v>
      </c>
      <c r="E184" s="20">
        <f>(0)</f>
        <v>0</v>
      </c>
      <c r="F184" s="20">
        <f>(0)</f>
        <v>0</v>
      </c>
      <c r="G184" s="20">
        <f>(C184 * E184 + C184 * E184 * F184)</f>
        <v>0</v>
      </c>
    </row>
    <row r="185" spans="1:7" ht="30" x14ac:dyDescent="0.25">
      <c r="A185" s="6" t="s">
        <v>262</v>
      </c>
      <c r="B185" s="14" t="s">
        <v>263</v>
      </c>
      <c r="C185" s="20">
        <f>(313)*(1)*(1)*(1)*(1 + (0))</f>
        <v>313</v>
      </c>
      <c r="D185" s="20" t="s">
        <v>29</v>
      </c>
      <c r="E185" s="20">
        <f>(0)</f>
        <v>0</v>
      </c>
      <c r="F185" s="20">
        <f>(0)</f>
        <v>0</v>
      </c>
      <c r="G185" s="20">
        <f>(C185 * E185 + C185 * E185 * F185)</f>
        <v>0</v>
      </c>
    </row>
    <row r="186" spans="1:7" x14ac:dyDescent="0.25">
      <c r="A186" s="5"/>
      <c r="B186" s="13" t="s">
        <v>264</v>
      </c>
      <c r="C186" s="19"/>
      <c r="D186" s="19"/>
      <c r="E186" s="19"/>
      <c r="F186" s="19"/>
      <c r="G186" s="19"/>
    </row>
    <row r="187" spans="1:7" ht="30" x14ac:dyDescent="0.25">
      <c r="A187" s="6" t="s">
        <v>265</v>
      </c>
      <c r="B187" s="14" t="s">
        <v>261</v>
      </c>
      <c r="C187" s="20">
        <f>(142)*(1)*(1)*(1)*(1 + (0))</f>
        <v>142</v>
      </c>
      <c r="D187" s="20" t="s">
        <v>29</v>
      </c>
      <c r="E187" s="20">
        <f>(0)</f>
        <v>0</v>
      </c>
      <c r="F187" s="20">
        <f>(0)</f>
        <v>0</v>
      </c>
      <c r="G187" s="20">
        <f>(C187 * E187 + C187 * E187 * F187)</f>
        <v>0</v>
      </c>
    </row>
    <row r="188" spans="1:7" ht="30" x14ac:dyDescent="0.25">
      <c r="A188" s="6" t="s">
        <v>266</v>
      </c>
      <c r="B188" s="14" t="s">
        <v>267</v>
      </c>
      <c r="C188" s="20">
        <f>(13)*(1)*(1)*(1)*(1 + (0))</f>
        <v>13</v>
      </c>
      <c r="D188" s="20" t="s">
        <v>29</v>
      </c>
      <c r="E188" s="20">
        <f>(0)</f>
        <v>0</v>
      </c>
      <c r="F188" s="20">
        <f>(0)</f>
        <v>0</v>
      </c>
      <c r="G188" s="20">
        <f>(C188 * E188 + C188 * E188 * F188)</f>
        <v>0</v>
      </c>
    </row>
    <row r="189" spans="1:7" ht="30" x14ac:dyDescent="0.25">
      <c r="A189" s="6" t="s">
        <v>268</v>
      </c>
      <c r="B189" s="14" t="s">
        <v>263</v>
      </c>
      <c r="C189" s="20">
        <f>(625)*(1)*(1)*(1)*(1 + (0))</f>
        <v>625</v>
      </c>
      <c r="D189" s="20" t="s">
        <v>29</v>
      </c>
      <c r="E189" s="20">
        <f>(0)</f>
        <v>0</v>
      </c>
      <c r="F189" s="20">
        <f>(0)</f>
        <v>0</v>
      </c>
      <c r="G189" s="20">
        <f>(C189 * E189 + C189 * E189 * F189)</f>
        <v>0</v>
      </c>
    </row>
    <row r="190" spans="1:7" ht="30" x14ac:dyDescent="0.25">
      <c r="A190" s="6" t="s">
        <v>269</v>
      </c>
      <c r="B190" s="14" t="s">
        <v>270</v>
      </c>
      <c r="C190" s="20">
        <f>(817)*(1)*(1)*(1)*(1 + (0))</f>
        <v>817</v>
      </c>
      <c r="D190" s="20" t="s">
        <v>29</v>
      </c>
      <c r="E190" s="20">
        <f>(0)</f>
        <v>0</v>
      </c>
      <c r="F190" s="20">
        <f>(0)</f>
        <v>0</v>
      </c>
      <c r="G190" s="20">
        <f>(C190 * E190 + C190 * E190 * F190)</f>
        <v>0</v>
      </c>
    </row>
    <row r="191" spans="1:7" ht="60" x14ac:dyDescent="0.25">
      <c r="A191" s="4"/>
      <c r="B191" s="12" t="s">
        <v>271</v>
      </c>
      <c r="C191" s="18"/>
      <c r="D191" s="18"/>
      <c r="E191" s="18"/>
      <c r="F191" s="18"/>
      <c r="G191" s="18"/>
    </row>
    <row r="192" spans="1:7" x14ac:dyDescent="0.25">
      <c r="A192" s="5"/>
      <c r="B192" s="13" t="s">
        <v>259</v>
      </c>
      <c r="C192" s="19"/>
      <c r="D192" s="19"/>
      <c r="E192" s="19"/>
      <c r="F192" s="19"/>
      <c r="G192" s="19"/>
    </row>
    <row r="193" spans="1:7" ht="30" x14ac:dyDescent="0.25">
      <c r="A193" s="6" t="s">
        <v>272</v>
      </c>
      <c r="B193" s="14" t="s">
        <v>273</v>
      </c>
      <c r="C193" s="20">
        <f>(9)*(1)*(1)*(1)*(1 + (0))</f>
        <v>9</v>
      </c>
      <c r="D193" s="20" t="s">
        <v>29</v>
      </c>
      <c r="E193" s="20">
        <f>(0)</f>
        <v>0</v>
      </c>
      <c r="F193" s="20">
        <f>(0)</f>
        <v>0</v>
      </c>
      <c r="G193" s="20">
        <f>(C193 * E193 + C193 * E193 * F193)</f>
        <v>0</v>
      </c>
    </row>
    <row r="194" spans="1:7" ht="45" x14ac:dyDescent="0.25">
      <c r="A194" s="4"/>
      <c r="B194" s="12" t="s">
        <v>274</v>
      </c>
      <c r="C194" s="18"/>
      <c r="D194" s="18"/>
      <c r="E194" s="18"/>
      <c r="F194" s="18"/>
      <c r="G194" s="18"/>
    </row>
    <row r="195" spans="1:7" ht="30" x14ac:dyDescent="0.25">
      <c r="A195" s="5"/>
      <c r="B195" s="13" t="s">
        <v>275</v>
      </c>
      <c r="C195" s="19"/>
      <c r="D195" s="19"/>
      <c r="E195" s="19"/>
      <c r="F195" s="19"/>
      <c r="G195" s="19"/>
    </row>
    <row r="196" spans="1:7" x14ac:dyDescent="0.25">
      <c r="A196" s="6" t="s">
        <v>276</v>
      </c>
      <c r="B196" s="14" t="s">
        <v>93</v>
      </c>
      <c r="C196" s="20">
        <f>(91)*(1)*(1)*(1)*(1 + (0))</f>
        <v>91</v>
      </c>
      <c r="D196" s="20" t="s">
        <v>172</v>
      </c>
      <c r="E196" s="20">
        <f>(0)</f>
        <v>0</v>
      </c>
      <c r="F196" s="20">
        <f>(0)</f>
        <v>0</v>
      </c>
      <c r="G196" s="20">
        <f>(C196 * E196 + C196 * E196 * F196)</f>
        <v>0</v>
      </c>
    </row>
    <row r="197" spans="1:7" ht="31.5" x14ac:dyDescent="0.25">
      <c r="A197" s="3"/>
      <c r="B197" s="11" t="s">
        <v>277</v>
      </c>
      <c r="C197" s="17"/>
      <c r="D197" s="17"/>
      <c r="E197" s="17"/>
      <c r="F197" s="17"/>
      <c r="G197" s="17"/>
    </row>
    <row r="198" spans="1:7" ht="45" x14ac:dyDescent="0.25">
      <c r="A198" s="4"/>
      <c r="B198" s="12" t="s">
        <v>278</v>
      </c>
      <c r="C198" s="18"/>
      <c r="D198" s="18"/>
      <c r="E198" s="18"/>
      <c r="F198" s="18"/>
      <c r="G198" s="18"/>
    </row>
    <row r="199" spans="1:7" x14ac:dyDescent="0.25">
      <c r="A199" s="5"/>
      <c r="B199" s="13" t="s">
        <v>279</v>
      </c>
      <c r="C199" s="19"/>
      <c r="D199" s="19"/>
      <c r="E199" s="19"/>
      <c r="F199" s="19"/>
      <c r="G199" s="19"/>
    </row>
    <row r="200" spans="1:7" ht="60" x14ac:dyDescent="0.25">
      <c r="A200" s="6" t="s">
        <v>280</v>
      </c>
      <c r="B200" s="14" t="s">
        <v>281</v>
      </c>
      <c r="C200" s="20">
        <f>(45)*(1)*(1)*(1)*(1 + (0))</f>
        <v>45</v>
      </c>
      <c r="D200" s="20" t="s">
        <v>172</v>
      </c>
      <c r="E200" s="20">
        <f>(0)</f>
        <v>0</v>
      </c>
      <c r="F200" s="20">
        <f>(0)</f>
        <v>0</v>
      </c>
      <c r="G200" s="20">
        <f>(C200 * E200 + C200 * E200 * F200)</f>
        <v>0</v>
      </c>
    </row>
    <row r="201" spans="1:7" x14ac:dyDescent="0.25">
      <c r="A201" s="5"/>
      <c r="B201" s="13" t="s">
        <v>282</v>
      </c>
      <c r="C201" s="19"/>
      <c r="D201" s="19"/>
      <c r="E201" s="19"/>
      <c r="F201" s="19"/>
      <c r="G201" s="19"/>
    </row>
    <row r="202" spans="1:7" x14ac:dyDescent="0.25">
      <c r="A202" s="6" t="s">
        <v>283</v>
      </c>
      <c r="B202" s="14" t="s">
        <v>284</v>
      </c>
      <c r="C202" s="20">
        <f>(15)*(1)*(1)*(1)*(1 + (0))</f>
        <v>15</v>
      </c>
      <c r="D202" s="20" t="s">
        <v>69</v>
      </c>
      <c r="E202" s="20">
        <f>(0)</f>
        <v>0</v>
      </c>
      <c r="F202" s="20">
        <f>(0)</f>
        <v>0</v>
      </c>
      <c r="G202" s="20">
        <f>(C202 * E202 + C202 * E202 * F202)</f>
        <v>0</v>
      </c>
    </row>
    <row r="203" spans="1:7" x14ac:dyDescent="0.25">
      <c r="A203" s="6" t="s">
        <v>285</v>
      </c>
      <c r="B203" s="14" t="s">
        <v>286</v>
      </c>
      <c r="C203" s="20">
        <f>(15)*(1)*(1)*(1)*(1 + (0))</f>
        <v>15</v>
      </c>
      <c r="D203" s="20" t="s">
        <v>69</v>
      </c>
      <c r="E203" s="20">
        <f>(0)</f>
        <v>0</v>
      </c>
      <c r="F203" s="20">
        <f>(0)</f>
        <v>0</v>
      </c>
      <c r="G203" s="20">
        <f>(C203 * E203 + C203 * E203 * F203)</f>
        <v>0</v>
      </c>
    </row>
    <row r="204" spans="1:7" ht="60" x14ac:dyDescent="0.25">
      <c r="A204" s="4"/>
      <c r="B204" s="12" t="s">
        <v>287</v>
      </c>
      <c r="C204" s="18"/>
      <c r="D204" s="18"/>
      <c r="E204" s="18"/>
      <c r="F204" s="18"/>
      <c r="G204" s="18"/>
    </row>
    <row r="205" spans="1:7" x14ac:dyDescent="0.25">
      <c r="A205" s="5"/>
      <c r="B205" s="13" t="s">
        <v>288</v>
      </c>
      <c r="C205" s="19"/>
      <c r="D205" s="19"/>
      <c r="E205" s="19"/>
      <c r="F205" s="19"/>
      <c r="G205" s="19"/>
    </row>
    <row r="206" spans="1:7" ht="45" x14ac:dyDescent="0.25">
      <c r="A206" s="6" t="s">
        <v>289</v>
      </c>
      <c r="B206" s="14" t="s">
        <v>290</v>
      </c>
      <c r="C206" s="20">
        <f>(54)*(1)*(1)*(1)*(1 + (0))</f>
        <v>54</v>
      </c>
      <c r="D206" s="20" t="s">
        <v>172</v>
      </c>
      <c r="E206" s="20">
        <f>(0)</f>
        <v>0</v>
      </c>
      <c r="F206" s="20">
        <f>(0)</f>
        <v>0</v>
      </c>
      <c r="G206" s="20">
        <f>(C206 * E206 + C206 * E206 * F206)</f>
        <v>0</v>
      </c>
    </row>
    <row r="207" spans="1:7" x14ac:dyDescent="0.25">
      <c r="A207" s="5"/>
      <c r="B207" s="13" t="s">
        <v>282</v>
      </c>
      <c r="C207" s="19"/>
      <c r="D207" s="19"/>
      <c r="E207" s="19"/>
      <c r="F207" s="19"/>
      <c r="G207" s="19"/>
    </row>
    <row r="208" spans="1:7" x14ac:dyDescent="0.25">
      <c r="A208" s="6" t="s">
        <v>291</v>
      </c>
      <c r="B208" s="14" t="s">
        <v>292</v>
      </c>
      <c r="C208" s="20">
        <f>(11)*(1)*(1)*(1)*(1 + (0))</f>
        <v>11</v>
      </c>
      <c r="D208" s="20" t="s">
        <v>69</v>
      </c>
      <c r="E208" s="20">
        <f>(0)</f>
        <v>0</v>
      </c>
      <c r="F208" s="20">
        <f>(0)</f>
        <v>0</v>
      </c>
      <c r="G208" s="20">
        <f>(C208 * E208 + C208 * E208 * F208)</f>
        <v>0</v>
      </c>
    </row>
    <row r="209" spans="1:7" x14ac:dyDescent="0.25">
      <c r="A209" s="6" t="s">
        <v>293</v>
      </c>
      <c r="B209" s="14" t="s">
        <v>294</v>
      </c>
      <c r="C209" s="20">
        <f>(1)*(1)*(1)*(1)*(1 + (0))</f>
        <v>1</v>
      </c>
      <c r="D209" s="20" t="s">
        <v>69</v>
      </c>
      <c r="E209" s="20">
        <f>(0)</f>
        <v>0</v>
      </c>
      <c r="F209" s="20">
        <f>(0)</f>
        <v>0</v>
      </c>
      <c r="G209" s="20">
        <f>(C209 * E209 + C209 * E209 * F209)</f>
        <v>0</v>
      </c>
    </row>
    <row r="210" spans="1:7" x14ac:dyDescent="0.25">
      <c r="A210" s="6" t="s">
        <v>295</v>
      </c>
      <c r="B210" s="14" t="s">
        <v>296</v>
      </c>
      <c r="C210" s="20">
        <f>(15)*(1)*(1)*(1)*(1 + (0))</f>
        <v>15</v>
      </c>
      <c r="D210" s="20" t="s">
        <v>69</v>
      </c>
      <c r="E210" s="20">
        <f>(0)</f>
        <v>0</v>
      </c>
      <c r="F210" s="20">
        <f>(0)</f>
        <v>0</v>
      </c>
      <c r="G210" s="20">
        <f>(C210 * E210 + C210 * E210 * F210)</f>
        <v>0</v>
      </c>
    </row>
    <row r="211" spans="1:7" ht="18.75" x14ac:dyDescent="0.25">
      <c r="A211" s="2"/>
      <c r="B211" s="10" t="s">
        <v>297</v>
      </c>
      <c r="C211" s="16"/>
      <c r="D211" s="16"/>
      <c r="E211" s="16"/>
      <c r="F211" s="16"/>
      <c r="G211" s="16"/>
    </row>
    <row r="212" spans="1:7" ht="15.75" x14ac:dyDescent="0.25">
      <c r="A212" s="3"/>
      <c r="B212" s="11" t="s">
        <v>77</v>
      </c>
      <c r="C212" s="17"/>
      <c r="D212" s="17"/>
      <c r="E212" s="17"/>
      <c r="F212" s="17"/>
      <c r="G212" s="17"/>
    </row>
    <row r="213" spans="1:7" ht="45" x14ac:dyDescent="0.25">
      <c r="A213" s="4"/>
      <c r="B213" s="12" t="s">
        <v>298</v>
      </c>
      <c r="C213" s="18"/>
      <c r="D213" s="18"/>
      <c r="E213" s="18"/>
      <c r="F213" s="18"/>
      <c r="G213" s="18"/>
    </row>
    <row r="214" spans="1:7" x14ac:dyDescent="0.25">
      <c r="A214" s="5"/>
      <c r="B214" s="13" t="s">
        <v>299</v>
      </c>
      <c r="C214" s="19"/>
      <c r="D214" s="19"/>
      <c r="E214" s="19"/>
      <c r="F214" s="19"/>
      <c r="G214" s="19"/>
    </row>
    <row r="215" spans="1:7" x14ac:dyDescent="0.25">
      <c r="A215" s="6" t="s">
        <v>300</v>
      </c>
      <c r="B215" s="14" t="s">
        <v>301</v>
      </c>
      <c r="C215" s="20">
        <f>(2)*(1)*(1)*(1)*(1 + (0))</f>
        <v>2</v>
      </c>
      <c r="D215" s="20" t="s">
        <v>69</v>
      </c>
      <c r="E215" s="20">
        <f>(0)</f>
        <v>0</v>
      </c>
      <c r="F215" s="20">
        <f>(0)</f>
        <v>0</v>
      </c>
      <c r="G215" s="20">
        <f>(C215 * E215 + C215 * E215 * F215)</f>
        <v>0</v>
      </c>
    </row>
    <row r="216" spans="1:7" x14ac:dyDescent="0.25">
      <c r="A216" s="6" t="s">
        <v>302</v>
      </c>
      <c r="B216" s="14" t="s">
        <v>303</v>
      </c>
      <c r="C216" s="20">
        <f>(1)*(1)*(1)*(1)*(1 + (0))</f>
        <v>1</v>
      </c>
      <c r="D216" s="20" t="s">
        <v>69</v>
      </c>
      <c r="E216" s="20">
        <f>(0)</f>
        <v>0</v>
      </c>
      <c r="F216" s="20">
        <f>(0)</f>
        <v>0</v>
      </c>
      <c r="G216" s="20">
        <f>(C216 * E216 + C216 * E216 * F216)</f>
        <v>0</v>
      </c>
    </row>
    <row r="217" spans="1:7" ht="105" x14ac:dyDescent="0.25">
      <c r="A217" s="4"/>
      <c r="B217" s="12" t="s">
        <v>78</v>
      </c>
      <c r="C217" s="18"/>
      <c r="D217" s="18"/>
      <c r="E217" s="18"/>
      <c r="F217" s="18"/>
      <c r="G217" s="18"/>
    </row>
    <row r="218" spans="1:7" x14ac:dyDescent="0.25">
      <c r="A218" s="5"/>
      <c r="B218" s="13" t="s">
        <v>79</v>
      </c>
      <c r="C218" s="19"/>
      <c r="D218" s="19"/>
      <c r="E218" s="19"/>
      <c r="F218" s="19"/>
      <c r="G218" s="19"/>
    </row>
    <row r="219" spans="1:7" ht="30" x14ac:dyDescent="0.25">
      <c r="A219" s="6" t="s">
        <v>304</v>
      </c>
      <c r="B219" s="14" t="s">
        <v>81</v>
      </c>
      <c r="C219" s="20">
        <f>(252)*(1)*(1)*(1)*(1 + (0))</f>
        <v>252</v>
      </c>
      <c r="D219" s="20" t="s">
        <v>29</v>
      </c>
      <c r="E219" s="20">
        <f>(0)</f>
        <v>0</v>
      </c>
      <c r="F219" s="20">
        <f>(0)</f>
        <v>0</v>
      </c>
      <c r="G219" s="20">
        <f>(C219 * E219 + C219 * E219 * F219)</f>
        <v>0</v>
      </c>
    </row>
    <row r="220" spans="1:7" x14ac:dyDescent="0.25">
      <c r="A220" s="5"/>
      <c r="B220" s="13" t="s">
        <v>282</v>
      </c>
      <c r="C220" s="19"/>
      <c r="D220" s="19"/>
      <c r="E220" s="19"/>
      <c r="F220" s="19"/>
      <c r="G220" s="19"/>
    </row>
    <row r="221" spans="1:7" ht="30" x14ac:dyDescent="0.25">
      <c r="A221" s="6" t="s">
        <v>305</v>
      </c>
      <c r="B221" s="14" t="s">
        <v>306</v>
      </c>
      <c r="C221" s="20">
        <f>(16)*(1)*(1)*(1)*(1 + (0))</f>
        <v>16</v>
      </c>
      <c r="D221" s="20" t="s">
        <v>172</v>
      </c>
      <c r="E221" s="20">
        <f>(0)</f>
        <v>0</v>
      </c>
      <c r="F221" s="20">
        <f>(0)</f>
        <v>0</v>
      </c>
      <c r="G221" s="20">
        <f>(C221 * E221 + C221 * E221 * F221)</f>
        <v>0</v>
      </c>
    </row>
    <row r="222" spans="1:7" ht="75" x14ac:dyDescent="0.25">
      <c r="A222" s="4"/>
      <c r="B222" s="12" t="s">
        <v>307</v>
      </c>
      <c r="C222" s="18"/>
      <c r="D222" s="18"/>
      <c r="E222" s="18"/>
      <c r="F222" s="18"/>
      <c r="G222" s="18"/>
    </row>
    <row r="223" spans="1:7" x14ac:dyDescent="0.25">
      <c r="A223" s="5"/>
      <c r="B223" s="13" t="s">
        <v>79</v>
      </c>
      <c r="C223" s="19"/>
      <c r="D223" s="19"/>
      <c r="E223" s="19"/>
      <c r="F223" s="19"/>
      <c r="G223" s="19"/>
    </row>
    <row r="224" spans="1:7" x14ac:dyDescent="0.25">
      <c r="A224" s="6" t="s">
        <v>308</v>
      </c>
      <c r="B224" s="14" t="s">
        <v>84</v>
      </c>
      <c r="C224" s="20">
        <f>(500)*(1)*(1)*(1)*(1 + (0))</f>
        <v>500</v>
      </c>
      <c r="D224" s="20" t="s">
        <v>29</v>
      </c>
      <c r="E224" s="20">
        <f>(0)</f>
        <v>0</v>
      </c>
      <c r="F224" s="20">
        <f>(0)</f>
        <v>0</v>
      </c>
      <c r="G224" s="20">
        <f>(C224 * E224 + C224 * E224 * F224)</f>
        <v>0</v>
      </c>
    </row>
    <row r="225" spans="1:7" ht="30" x14ac:dyDescent="0.25">
      <c r="A225" s="6" t="s">
        <v>309</v>
      </c>
      <c r="B225" s="14" t="s">
        <v>310</v>
      </c>
      <c r="C225" s="20">
        <f>(133)*(1)*(1)*(1)*(1 + (0))</f>
        <v>133</v>
      </c>
      <c r="D225" s="20" t="s">
        <v>29</v>
      </c>
      <c r="E225" s="20">
        <f>(0)</f>
        <v>0</v>
      </c>
      <c r="F225" s="20">
        <f>(0)</f>
        <v>0</v>
      </c>
      <c r="G225" s="20">
        <f>(C225 * E225 + C225 * E225 * F225)</f>
        <v>0</v>
      </c>
    </row>
    <row r="226" spans="1:7" ht="63" x14ac:dyDescent="0.25">
      <c r="A226" s="3"/>
      <c r="B226" s="11" t="s">
        <v>89</v>
      </c>
      <c r="C226" s="17"/>
      <c r="D226" s="17"/>
      <c r="E226" s="17"/>
      <c r="F226" s="17"/>
      <c r="G226" s="17"/>
    </row>
    <row r="227" spans="1:7" x14ac:dyDescent="0.25">
      <c r="A227" s="4"/>
      <c r="B227" s="12" t="s">
        <v>90</v>
      </c>
      <c r="C227" s="18"/>
      <c r="D227" s="18"/>
      <c r="E227" s="18"/>
      <c r="F227" s="18"/>
      <c r="G227" s="18"/>
    </row>
    <row r="228" spans="1:7" ht="30" x14ac:dyDescent="0.25">
      <c r="A228" s="5"/>
      <c r="B228" s="13" t="s">
        <v>91</v>
      </c>
      <c r="C228" s="19"/>
      <c r="D228" s="19"/>
      <c r="E228" s="19"/>
      <c r="F228" s="19"/>
      <c r="G228" s="19"/>
    </row>
    <row r="229" spans="1:7" ht="150" x14ac:dyDescent="0.25">
      <c r="A229" s="6" t="s">
        <v>311</v>
      </c>
      <c r="B229" s="14" t="s">
        <v>312</v>
      </c>
      <c r="C229" s="20">
        <f>(442)*(1)*(1)*(1)*(1 + (0))</f>
        <v>442</v>
      </c>
      <c r="D229" s="20" t="s">
        <v>29</v>
      </c>
      <c r="E229" s="20">
        <f>(0)</f>
        <v>0</v>
      </c>
      <c r="F229" s="20">
        <f>(0)</f>
        <v>0</v>
      </c>
      <c r="G229" s="20">
        <f>(C229 * E229 + C229 * E229 * F229)</f>
        <v>0</v>
      </c>
    </row>
    <row r="230" spans="1:7" ht="45" x14ac:dyDescent="0.25">
      <c r="A230" s="4"/>
      <c r="B230" s="12" t="s">
        <v>98</v>
      </c>
      <c r="C230" s="18"/>
      <c r="D230" s="18"/>
      <c r="E230" s="18"/>
      <c r="F230" s="18"/>
      <c r="G230" s="18"/>
    </row>
    <row r="231" spans="1:7" x14ac:dyDescent="0.25">
      <c r="A231" s="5"/>
      <c r="B231" s="13" t="s">
        <v>102</v>
      </c>
      <c r="C231" s="19"/>
      <c r="D231" s="19"/>
      <c r="E231" s="19"/>
      <c r="F231" s="19"/>
      <c r="G231" s="19"/>
    </row>
    <row r="232" spans="1:7" x14ac:dyDescent="0.25">
      <c r="A232" s="6" t="s">
        <v>313</v>
      </c>
      <c r="B232" s="14" t="s">
        <v>314</v>
      </c>
      <c r="C232" s="20">
        <f>(6)*(1)*(1)*(1)*(1 + (0))</f>
        <v>6</v>
      </c>
      <c r="D232" s="20" t="s">
        <v>29</v>
      </c>
      <c r="E232" s="20">
        <f>(0)</f>
        <v>0</v>
      </c>
      <c r="F232" s="20">
        <f>(0)</f>
        <v>0</v>
      </c>
      <c r="G232" s="20">
        <f>(C232 * E232 + C232 * E232 * F232)</f>
        <v>0</v>
      </c>
    </row>
    <row r="233" spans="1:7" ht="60" x14ac:dyDescent="0.25">
      <c r="A233" s="4"/>
      <c r="B233" s="12" t="s">
        <v>315</v>
      </c>
      <c r="C233" s="18"/>
      <c r="D233" s="18"/>
      <c r="E233" s="18"/>
      <c r="F233" s="18"/>
      <c r="G233" s="18"/>
    </row>
    <row r="234" spans="1:7" x14ac:dyDescent="0.25">
      <c r="A234" s="5"/>
      <c r="B234" s="13" t="s">
        <v>316</v>
      </c>
      <c r="C234" s="19"/>
      <c r="D234" s="19"/>
      <c r="E234" s="19"/>
      <c r="F234" s="19"/>
      <c r="G234" s="19"/>
    </row>
    <row r="235" spans="1:7" x14ac:dyDescent="0.25">
      <c r="A235" s="6" t="s">
        <v>317</v>
      </c>
      <c r="B235" s="14" t="s">
        <v>318</v>
      </c>
      <c r="C235" s="20">
        <f>(53)*(1)*(1)*(1)*(1 + (0))</f>
        <v>53</v>
      </c>
      <c r="D235" s="20" t="s">
        <v>172</v>
      </c>
      <c r="E235" s="20">
        <f>(0)</f>
        <v>0</v>
      </c>
      <c r="F235" s="20">
        <f>(0)</f>
        <v>0</v>
      </c>
      <c r="G235" s="20">
        <f>(C235 * E235 + C235 * E235 * F235)</f>
        <v>0</v>
      </c>
    </row>
    <row r="236" spans="1:7" x14ac:dyDescent="0.25">
      <c r="A236" s="6" t="s">
        <v>319</v>
      </c>
      <c r="B236" s="14" t="s">
        <v>320</v>
      </c>
      <c r="C236" s="20">
        <f>(30)*(1)*(1)*(1)*(1 + (0))</f>
        <v>30</v>
      </c>
      <c r="D236" s="20" t="s">
        <v>172</v>
      </c>
      <c r="E236" s="20">
        <f>(0)</f>
        <v>0</v>
      </c>
      <c r="F236" s="20">
        <f>(0)</f>
        <v>0</v>
      </c>
      <c r="G236" s="20">
        <f>(C236 * E236 + C236 * E236 * F236)</f>
        <v>0</v>
      </c>
    </row>
    <row r="237" spans="1:7" ht="45" x14ac:dyDescent="0.25">
      <c r="A237" s="4"/>
      <c r="B237" s="12" t="s">
        <v>321</v>
      </c>
      <c r="C237" s="18"/>
      <c r="D237" s="18"/>
      <c r="E237" s="18"/>
      <c r="F237" s="18"/>
      <c r="G237" s="18"/>
    </row>
    <row r="238" spans="1:7" x14ac:dyDescent="0.25">
      <c r="A238" s="5"/>
      <c r="B238" s="13" t="s">
        <v>322</v>
      </c>
      <c r="C238" s="19"/>
      <c r="D238" s="19"/>
      <c r="E238" s="19"/>
      <c r="F238" s="19"/>
      <c r="G238" s="19"/>
    </row>
    <row r="239" spans="1:7" x14ac:dyDescent="0.25">
      <c r="A239" s="6" t="s">
        <v>323</v>
      </c>
      <c r="B239" s="14" t="s">
        <v>324</v>
      </c>
      <c r="C239" s="20">
        <f>(10)*(1)*(1)*(1)*(1 + (0))</f>
        <v>10</v>
      </c>
      <c r="D239" s="20" t="s">
        <v>172</v>
      </c>
      <c r="E239" s="20">
        <f>(0)</f>
        <v>0</v>
      </c>
      <c r="F239" s="20">
        <f>(0)</f>
        <v>0</v>
      </c>
      <c r="G239" s="20">
        <f>(C239 * E239 + C239 * E239 * F239)</f>
        <v>0</v>
      </c>
    </row>
    <row r="240" spans="1:7" ht="105" x14ac:dyDescent="0.25">
      <c r="A240" s="4"/>
      <c r="B240" s="12" t="s">
        <v>325</v>
      </c>
      <c r="C240" s="18"/>
      <c r="D240" s="18"/>
      <c r="E240" s="18"/>
      <c r="F240" s="18"/>
      <c r="G240" s="18"/>
    </row>
    <row r="241" spans="1:7" ht="30" x14ac:dyDescent="0.25">
      <c r="A241" s="5"/>
      <c r="B241" s="13" t="s">
        <v>326</v>
      </c>
      <c r="C241" s="19"/>
      <c r="D241" s="19"/>
      <c r="E241" s="19"/>
      <c r="F241" s="19"/>
      <c r="G241" s="19"/>
    </row>
    <row r="242" spans="1:7" x14ac:dyDescent="0.25">
      <c r="A242" s="6" t="s">
        <v>327</v>
      </c>
      <c r="B242" s="14" t="s">
        <v>93</v>
      </c>
      <c r="C242" s="20">
        <f>(10)*(1)*(1)*(1)*(1 + (0))</f>
        <v>10</v>
      </c>
      <c r="D242" s="20" t="s">
        <v>172</v>
      </c>
      <c r="E242" s="20">
        <f>(0)</f>
        <v>0</v>
      </c>
      <c r="F242" s="20">
        <f>(0)</f>
        <v>0</v>
      </c>
      <c r="G242" s="20">
        <f>(C242 * E242 + C242 * E242 * F242)</f>
        <v>0</v>
      </c>
    </row>
    <row r="243" spans="1:7" ht="120" x14ac:dyDescent="0.25">
      <c r="A243" s="4"/>
      <c r="B243" s="12" t="s">
        <v>328</v>
      </c>
      <c r="C243" s="18"/>
      <c r="D243" s="18"/>
      <c r="E243" s="18"/>
      <c r="F243" s="18"/>
      <c r="G243" s="18"/>
    </row>
    <row r="244" spans="1:7" x14ac:dyDescent="0.25">
      <c r="A244" s="5"/>
      <c r="B244" s="13" t="s">
        <v>329</v>
      </c>
      <c r="C244" s="19"/>
      <c r="D244" s="19"/>
      <c r="E244" s="19"/>
      <c r="F244" s="19"/>
      <c r="G244" s="19"/>
    </row>
    <row r="245" spans="1:7" x14ac:dyDescent="0.25">
      <c r="A245" s="6" t="s">
        <v>330</v>
      </c>
      <c r="B245" s="14" t="s">
        <v>318</v>
      </c>
      <c r="C245" s="20">
        <f>(60)*(1)*(1)*(1)*(1 + (0))</f>
        <v>60</v>
      </c>
      <c r="D245" s="20" t="s">
        <v>172</v>
      </c>
      <c r="E245" s="20">
        <f>(0)</f>
        <v>0</v>
      </c>
      <c r="F245" s="20">
        <f>(0)</f>
        <v>0</v>
      </c>
      <c r="G245" s="20">
        <f>(C245 * E245 + C245 * E245 * F245)</f>
        <v>0</v>
      </c>
    </row>
    <row r="246" spans="1:7" ht="120" x14ac:dyDescent="0.25">
      <c r="A246" s="4"/>
      <c r="B246" s="12" t="s">
        <v>331</v>
      </c>
      <c r="C246" s="18"/>
      <c r="D246" s="18"/>
      <c r="E246" s="18"/>
      <c r="F246" s="18"/>
      <c r="G246" s="18"/>
    </row>
    <row r="247" spans="1:7" x14ac:dyDescent="0.25">
      <c r="A247" s="5"/>
      <c r="B247" s="13" t="s">
        <v>332</v>
      </c>
      <c r="C247" s="19"/>
      <c r="D247" s="19"/>
      <c r="E247" s="19"/>
      <c r="F247" s="19"/>
      <c r="G247" s="19"/>
    </row>
    <row r="248" spans="1:7" x14ac:dyDescent="0.25">
      <c r="A248" s="6" t="s">
        <v>333</v>
      </c>
      <c r="B248" s="14" t="s">
        <v>334</v>
      </c>
      <c r="C248" s="20">
        <f>(33)*(1)*(1)*(1)*(1 + (0))</f>
        <v>33</v>
      </c>
      <c r="D248" s="20" t="s">
        <v>172</v>
      </c>
      <c r="E248" s="20">
        <f>(0)</f>
        <v>0</v>
      </c>
      <c r="F248" s="20">
        <f>(0)</f>
        <v>0</v>
      </c>
      <c r="G248" s="20">
        <f>(C248 * E248 + C248 * E248 * F248)</f>
        <v>0</v>
      </c>
    </row>
    <row r="249" spans="1:7" x14ac:dyDescent="0.25">
      <c r="A249" s="4"/>
      <c r="B249" s="12" t="s">
        <v>335</v>
      </c>
      <c r="C249" s="18"/>
      <c r="D249" s="18"/>
      <c r="E249" s="18"/>
      <c r="F249" s="18"/>
      <c r="G249" s="18"/>
    </row>
    <row r="250" spans="1:7" ht="30" x14ac:dyDescent="0.25">
      <c r="A250" s="5"/>
      <c r="B250" s="13" t="s">
        <v>336</v>
      </c>
      <c r="C250" s="19"/>
      <c r="D250" s="19"/>
      <c r="E250" s="19"/>
      <c r="F250" s="19"/>
      <c r="G250" s="19"/>
    </row>
    <row r="251" spans="1:7" x14ac:dyDescent="0.25">
      <c r="A251" s="6" t="s">
        <v>337</v>
      </c>
      <c r="B251" s="14" t="s">
        <v>338</v>
      </c>
      <c r="C251" s="20">
        <f>(4)*(1)*(1)*(1)*(1 + (0))</f>
        <v>4</v>
      </c>
      <c r="D251" s="20" t="s">
        <v>69</v>
      </c>
      <c r="E251" s="20">
        <f>(0)</f>
        <v>0</v>
      </c>
      <c r="F251" s="20">
        <f>(0)</f>
        <v>0</v>
      </c>
      <c r="G251" s="20">
        <f>(C251 * E251 + C251 * E251 * F251)</f>
        <v>0</v>
      </c>
    </row>
    <row r="252" spans="1:7" x14ac:dyDescent="0.25">
      <c r="A252" s="6" t="s">
        <v>339</v>
      </c>
      <c r="B252" s="14" t="s">
        <v>340</v>
      </c>
      <c r="C252" s="20">
        <f>(4)*(1)*(1)*(1)*(1 + (0))</f>
        <v>4</v>
      </c>
      <c r="D252" s="20" t="s">
        <v>69</v>
      </c>
      <c r="E252" s="20">
        <f>(0)</f>
        <v>0</v>
      </c>
      <c r="F252" s="20">
        <f>(0)</f>
        <v>0</v>
      </c>
      <c r="G252" s="20">
        <f>(C252 * E252 + C252 * E252 * F252)</f>
        <v>0</v>
      </c>
    </row>
    <row r="253" spans="1:7" x14ac:dyDescent="0.25">
      <c r="A253" s="6" t="s">
        <v>341</v>
      </c>
      <c r="B253" s="14" t="s">
        <v>342</v>
      </c>
      <c r="C253" s="20">
        <f>(1)*(1)*(1)*(1)*(1 + (0))</f>
        <v>1</v>
      </c>
      <c r="D253" s="20" t="s">
        <v>69</v>
      </c>
      <c r="E253" s="20">
        <f>(0)</f>
        <v>0</v>
      </c>
      <c r="F253" s="20">
        <f>(0)</f>
        <v>0</v>
      </c>
      <c r="G253" s="20">
        <f>(C253 * E253 + C253 * E253 * F253)</f>
        <v>0</v>
      </c>
    </row>
    <row r="254" spans="1:7" x14ac:dyDescent="0.25">
      <c r="A254" s="6" t="s">
        <v>343</v>
      </c>
      <c r="B254" s="14" t="s">
        <v>344</v>
      </c>
      <c r="C254" s="20">
        <f>(3)*(1)*(1)*(1)*(1 + (0))</f>
        <v>3</v>
      </c>
      <c r="D254" s="20" t="s">
        <v>69</v>
      </c>
      <c r="E254" s="20">
        <f>(0)</f>
        <v>0</v>
      </c>
      <c r="F254" s="20">
        <f>(0)</f>
        <v>0</v>
      </c>
      <c r="G254" s="20">
        <f>(C254 * E254 + C254 * E254 * F254)</f>
        <v>0</v>
      </c>
    </row>
    <row r="255" spans="1:7" x14ac:dyDescent="0.25">
      <c r="A255" s="6" t="s">
        <v>345</v>
      </c>
      <c r="B255" s="14" t="s">
        <v>346</v>
      </c>
      <c r="C255" s="20">
        <f>(1)*(1)*(1)*(1)*(1 + (0))</f>
        <v>1</v>
      </c>
      <c r="D255" s="20" t="s">
        <v>69</v>
      </c>
      <c r="E255" s="20">
        <f>(0)</f>
        <v>0</v>
      </c>
      <c r="F255" s="20">
        <f>(0)</f>
        <v>0</v>
      </c>
      <c r="G255" s="20">
        <f>(C255 * E255 + C255 * E255 * F255)</f>
        <v>0</v>
      </c>
    </row>
    <row r="256" spans="1:7" x14ac:dyDescent="0.25">
      <c r="A256" s="5"/>
      <c r="B256" s="13" t="s">
        <v>347</v>
      </c>
      <c r="C256" s="19"/>
      <c r="D256" s="19"/>
      <c r="E256" s="19"/>
      <c r="F256" s="19"/>
      <c r="G256" s="19"/>
    </row>
    <row r="257" spans="1:7" x14ac:dyDescent="0.25">
      <c r="A257" s="6" t="s">
        <v>348</v>
      </c>
      <c r="B257" s="14" t="s">
        <v>349</v>
      </c>
      <c r="C257" s="20">
        <f>(1)*(1)*(1)*(1)*(1 + (0))</f>
        <v>1</v>
      </c>
      <c r="D257" s="20" t="s">
        <v>69</v>
      </c>
      <c r="E257" s="20">
        <f>(0)</f>
        <v>0</v>
      </c>
      <c r="F257" s="20">
        <f>(0)</f>
        <v>0</v>
      </c>
      <c r="G257" s="20">
        <f>(C257 * E257 + C257 * E257 * F257)</f>
        <v>0</v>
      </c>
    </row>
    <row r="258" spans="1:7" ht="15.75" x14ac:dyDescent="0.25">
      <c r="A258" s="3"/>
      <c r="B258" s="11" t="s">
        <v>350</v>
      </c>
      <c r="C258" s="17"/>
      <c r="D258" s="17"/>
      <c r="E258" s="17"/>
      <c r="F258" s="17"/>
      <c r="G258" s="17"/>
    </row>
    <row r="259" spans="1:7" ht="285" x14ac:dyDescent="0.25">
      <c r="A259" s="4"/>
      <c r="B259" s="12" t="s">
        <v>351</v>
      </c>
      <c r="C259" s="18"/>
      <c r="D259" s="18"/>
      <c r="E259" s="18"/>
      <c r="F259" s="18"/>
      <c r="G259" s="18"/>
    </row>
    <row r="260" spans="1:7" x14ac:dyDescent="0.25">
      <c r="A260" s="5"/>
      <c r="B260" s="13" t="s">
        <v>79</v>
      </c>
      <c r="C260" s="19"/>
      <c r="D260" s="19"/>
      <c r="E260" s="19"/>
      <c r="F260" s="19"/>
      <c r="G260" s="19"/>
    </row>
    <row r="261" spans="1:7" x14ac:dyDescent="0.25">
      <c r="A261" s="6" t="s">
        <v>352</v>
      </c>
      <c r="B261" s="14" t="s">
        <v>353</v>
      </c>
      <c r="C261" s="20">
        <f>(191)*(1)*(1)*(1)*(1 + (0))</f>
        <v>191</v>
      </c>
      <c r="D261" s="20" t="s">
        <v>29</v>
      </c>
      <c r="E261" s="20">
        <f>(0)</f>
        <v>0</v>
      </c>
      <c r="F261" s="20">
        <f>(0)</f>
        <v>0</v>
      </c>
      <c r="G261" s="20">
        <f>(C261 * E261 + C261 * E261 * F261)</f>
        <v>0</v>
      </c>
    </row>
    <row r="262" spans="1:7" ht="30" x14ac:dyDescent="0.25">
      <c r="A262" s="6" t="s">
        <v>354</v>
      </c>
      <c r="B262" s="14" t="s">
        <v>355</v>
      </c>
      <c r="C262" s="20">
        <f>(54)*(1)*(1)*(1)*(1 + (0))</f>
        <v>54</v>
      </c>
      <c r="D262" s="20" t="s">
        <v>172</v>
      </c>
      <c r="E262" s="20">
        <f>(0)</f>
        <v>0</v>
      </c>
      <c r="F262" s="20">
        <f>(0)</f>
        <v>0</v>
      </c>
      <c r="G262" s="20">
        <f>(C262 * E262 + C262 * E262 * F262)</f>
        <v>0</v>
      </c>
    </row>
    <row r="263" spans="1:7" ht="30" x14ac:dyDescent="0.25">
      <c r="A263" s="5"/>
      <c r="B263" s="13" t="s">
        <v>356</v>
      </c>
      <c r="C263" s="19"/>
      <c r="D263" s="19"/>
      <c r="E263" s="19"/>
      <c r="F263" s="19"/>
      <c r="G263" s="19"/>
    </row>
    <row r="264" spans="1:7" ht="30" x14ac:dyDescent="0.25">
      <c r="A264" s="6" t="s">
        <v>357</v>
      </c>
      <c r="B264" s="14" t="s">
        <v>358</v>
      </c>
      <c r="C264" s="20">
        <f>(29)*(1)*(1)*(1)*(1 + (0))</f>
        <v>29</v>
      </c>
      <c r="D264" s="20" t="s">
        <v>172</v>
      </c>
      <c r="E264" s="20">
        <f>(0)</f>
        <v>0</v>
      </c>
      <c r="F264" s="20">
        <f>(0)</f>
        <v>0</v>
      </c>
      <c r="G264" s="20">
        <f>(C264 * E264 + C264 * E264 * F264)</f>
        <v>0</v>
      </c>
    </row>
    <row r="265" spans="1:7" ht="30" x14ac:dyDescent="0.25">
      <c r="A265" s="5"/>
      <c r="B265" s="13" t="s">
        <v>359</v>
      </c>
      <c r="C265" s="19"/>
      <c r="D265" s="19"/>
      <c r="E265" s="19"/>
      <c r="F265" s="19"/>
      <c r="G265" s="19"/>
    </row>
    <row r="266" spans="1:7" ht="45" x14ac:dyDescent="0.25">
      <c r="A266" s="6" t="s">
        <v>360</v>
      </c>
      <c r="B266" s="14" t="s">
        <v>361</v>
      </c>
      <c r="C266" s="20">
        <f>(85)*(1)*(1)*(1)*(1 + (0))</f>
        <v>85</v>
      </c>
      <c r="D266" s="20" t="s">
        <v>172</v>
      </c>
      <c r="E266" s="20">
        <f>(0)</f>
        <v>0</v>
      </c>
      <c r="F266" s="20">
        <f>(0)</f>
        <v>0</v>
      </c>
      <c r="G266" s="20">
        <f>(C266 * E266 + C266 * E266 * F266)</f>
        <v>0</v>
      </c>
    </row>
    <row r="267" spans="1:7" x14ac:dyDescent="0.25">
      <c r="A267" s="5"/>
      <c r="B267" s="13" t="s">
        <v>362</v>
      </c>
      <c r="C267" s="19"/>
      <c r="D267" s="19"/>
      <c r="E267" s="19"/>
      <c r="F267" s="19"/>
      <c r="G267" s="19"/>
    </row>
    <row r="268" spans="1:7" ht="30" x14ac:dyDescent="0.25">
      <c r="A268" s="6" t="s">
        <v>363</v>
      </c>
      <c r="B268" s="14" t="s">
        <v>364</v>
      </c>
      <c r="C268" s="20">
        <f>(21)*(1)*(1)*(1)*(1 + (0))</f>
        <v>21</v>
      </c>
      <c r="D268" s="20" t="s">
        <v>172</v>
      </c>
      <c r="E268" s="20">
        <f>(0)</f>
        <v>0</v>
      </c>
      <c r="F268" s="20">
        <f>(0)</f>
        <v>0</v>
      </c>
      <c r="G268" s="20">
        <f>(C268 * E268 + C268 * E268 * F268)</f>
        <v>0</v>
      </c>
    </row>
    <row r="269" spans="1:7" x14ac:dyDescent="0.25">
      <c r="A269" s="5"/>
      <c r="B269" s="13" t="s">
        <v>365</v>
      </c>
      <c r="C269" s="19"/>
      <c r="D269" s="19"/>
      <c r="E269" s="19"/>
      <c r="F269" s="19"/>
      <c r="G269" s="19"/>
    </row>
    <row r="270" spans="1:7" x14ac:dyDescent="0.25">
      <c r="A270" s="6" t="s">
        <v>366</v>
      </c>
      <c r="B270" s="14" t="s">
        <v>367</v>
      </c>
      <c r="C270" s="20">
        <f>(11)*(1)*(1)*(1)*(1 + (0))</f>
        <v>11</v>
      </c>
      <c r="D270" s="20" t="s">
        <v>172</v>
      </c>
      <c r="E270" s="20">
        <f>(0)</f>
        <v>0</v>
      </c>
      <c r="F270" s="20">
        <f>(0)</f>
        <v>0</v>
      </c>
      <c r="G270" s="20">
        <f>(C270 * E270 + C270 * E270 * F270)</f>
        <v>0</v>
      </c>
    </row>
    <row r="271" spans="1:7" x14ac:dyDescent="0.25">
      <c r="A271" s="5"/>
      <c r="B271" s="13" t="s">
        <v>368</v>
      </c>
      <c r="C271" s="19"/>
      <c r="D271" s="19"/>
      <c r="E271" s="19"/>
      <c r="F271" s="19"/>
      <c r="G271" s="19"/>
    </row>
    <row r="272" spans="1:7" x14ac:dyDescent="0.25">
      <c r="A272" s="6" t="s">
        <v>369</v>
      </c>
      <c r="B272" s="14" t="s">
        <v>367</v>
      </c>
      <c r="C272" s="20">
        <f>(6)*(1)*(1)*(1)*(1 + (0))</f>
        <v>6</v>
      </c>
      <c r="D272" s="20" t="s">
        <v>172</v>
      </c>
      <c r="E272" s="20">
        <f>(0)</f>
        <v>0</v>
      </c>
      <c r="F272" s="20">
        <f>(0)</f>
        <v>0</v>
      </c>
      <c r="G272" s="20">
        <f>(C272 * E272 + C272 * E272 * F272)</f>
        <v>0</v>
      </c>
    </row>
    <row r="273" spans="1:7" ht="47.25" x14ac:dyDescent="0.25">
      <c r="A273" s="3"/>
      <c r="B273" s="11" t="s">
        <v>257</v>
      </c>
      <c r="C273" s="17"/>
      <c r="D273" s="17"/>
      <c r="E273" s="17"/>
      <c r="F273" s="17"/>
      <c r="G273" s="17"/>
    </row>
    <row r="274" spans="1:7" ht="45" x14ac:dyDescent="0.25">
      <c r="A274" s="4"/>
      <c r="B274" s="12" t="s">
        <v>370</v>
      </c>
      <c r="C274" s="18"/>
      <c r="D274" s="18"/>
      <c r="E274" s="18"/>
      <c r="F274" s="18"/>
      <c r="G274" s="18"/>
    </row>
    <row r="275" spans="1:7" ht="30" x14ac:dyDescent="0.25">
      <c r="A275" s="5"/>
      <c r="B275" s="13" t="s">
        <v>371</v>
      </c>
      <c r="C275" s="19"/>
      <c r="D275" s="19"/>
      <c r="E275" s="19"/>
      <c r="F275" s="19"/>
      <c r="G275" s="19"/>
    </row>
    <row r="276" spans="1:7" x14ac:dyDescent="0.25">
      <c r="A276" s="6" t="s">
        <v>372</v>
      </c>
      <c r="B276" s="14" t="s">
        <v>318</v>
      </c>
      <c r="C276" s="20">
        <f>(18)*(1)*(1)*(1)*(1 + (0))</f>
        <v>18</v>
      </c>
      <c r="D276" s="20" t="s">
        <v>172</v>
      </c>
      <c r="E276" s="20">
        <f>(0)</f>
        <v>0</v>
      </c>
      <c r="F276" s="20">
        <f>(0)</f>
        <v>0</v>
      </c>
      <c r="G276" s="20">
        <f>(C276 * E276 + C276 * E276 * F276)</f>
        <v>0</v>
      </c>
    </row>
    <row r="277" spans="1:7" ht="60" x14ac:dyDescent="0.25">
      <c r="A277" s="4"/>
      <c r="B277" s="12" t="s">
        <v>373</v>
      </c>
      <c r="C277" s="18"/>
      <c r="D277" s="18"/>
      <c r="E277" s="18"/>
      <c r="F277" s="18"/>
      <c r="G277" s="18"/>
    </row>
    <row r="278" spans="1:7" ht="30" x14ac:dyDescent="0.25">
      <c r="A278" s="5"/>
      <c r="B278" s="13" t="s">
        <v>374</v>
      </c>
      <c r="C278" s="19"/>
      <c r="D278" s="19"/>
      <c r="E278" s="19"/>
      <c r="F278" s="19"/>
      <c r="G278" s="19"/>
    </row>
    <row r="279" spans="1:7" x14ac:dyDescent="0.25">
      <c r="A279" s="6" t="s">
        <v>375</v>
      </c>
      <c r="B279" s="14" t="s">
        <v>376</v>
      </c>
      <c r="C279" s="20">
        <f>(101)*(1)*(1)*(1)*(1 + (0))</f>
        <v>101</v>
      </c>
      <c r="D279" s="20" t="s">
        <v>172</v>
      </c>
      <c r="E279" s="20">
        <f>(0)</f>
        <v>0</v>
      </c>
      <c r="F279" s="20">
        <f>(0)</f>
        <v>0</v>
      </c>
      <c r="G279" s="20">
        <f>(C279 * E279 + C279 * E279 * F279)</f>
        <v>0</v>
      </c>
    </row>
    <row r="280" spans="1:7" x14ac:dyDescent="0.25">
      <c r="A280" s="6" t="s">
        <v>377</v>
      </c>
      <c r="B280" s="14" t="s">
        <v>378</v>
      </c>
      <c r="C280" s="20">
        <f>(11)*(1)*(1)*(1)*(1 + (0))</f>
        <v>11</v>
      </c>
      <c r="D280" s="20" t="s">
        <v>172</v>
      </c>
      <c r="E280" s="20">
        <f>(0)</f>
        <v>0</v>
      </c>
      <c r="F280" s="20">
        <f>(0)</f>
        <v>0</v>
      </c>
      <c r="G280" s="20">
        <f>(C280 * E280 + C280 * E280 * F280)</f>
        <v>0</v>
      </c>
    </row>
    <row r="281" spans="1:7" ht="37.5" x14ac:dyDescent="0.25">
      <c r="A281" s="2"/>
      <c r="B281" s="10" t="s">
        <v>379</v>
      </c>
      <c r="C281" s="16"/>
      <c r="D281" s="16"/>
      <c r="E281" s="16"/>
      <c r="F281" s="16"/>
      <c r="G281" s="16"/>
    </row>
    <row r="282" spans="1:7" ht="47.25" x14ac:dyDescent="0.25">
      <c r="A282" s="3"/>
      <c r="B282" s="11" t="s">
        <v>380</v>
      </c>
      <c r="C282" s="17"/>
      <c r="D282" s="17"/>
      <c r="E282" s="17"/>
      <c r="F282" s="17"/>
      <c r="G282" s="17"/>
    </row>
    <row r="283" spans="1:7" ht="330" x14ac:dyDescent="0.25">
      <c r="A283" s="4"/>
      <c r="B283" s="12" t="s">
        <v>381</v>
      </c>
      <c r="C283" s="18"/>
      <c r="D283" s="18"/>
      <c r="E283" s="18"/>
      <c r="F283" s="18"/>
      <c r="G283" s="18"/>
    </row>
    <row r="284" spans="1:7" ht="30" x14ac:dyDescent="0.25">
      <c r="A284" s="5"/>
      <c r="B284" s="13" t="s">
        <v>382</v>
      </c>
      <c r="C284" s="19"/>
      <c r="D284" s="19"/>
      <c r="E284" s="19"/>
      <c r="F284" s="19"/>
      <c r="G284" s="19"/>
    </row>
    <row r="285" spans="1:7" x14ac:dyDescent="0.25">
      <c r="A285" s="6" t="s">
        <v>383</v>
      </c>
      <c r="B285" s="14" t="s">
        <v>384</v>
      </c>
      <c r="C285" s="20">
        <f>(1)*(1)*(1)*(1)*(1 + (0))</f>
        <v>1</v>
      </c>
      <c r="D285" s="20" t="s">
        <v>69</v>
      </c>
      <c r="E285" s="20">
        <f>(0)</f>
        <v>0</v>
      </c>
      <c r="F285" s="20">
        <f>(0)</f>
        <v>0</v>
      </c>
      <c r="G285" s="20">
        <f>(C285 * E285 + C285 * E285 * F285)</f>
        <v>0</v>
      </c>
    </row>
    <row r="286" spans="1:7" x14ac:dyDescent="0.25">
      <c r="A286" s="6" t="s">
        <v>385</v>
      </c>
      <c r="B286" s="14" t="s">
        <v>386</v>
      </c>
      <c r="C286" s="20">
        <f>(1)*(1)*(1)*(1)*(1 + (0))</f>
        <v>1</v>
      </c>
      <c r="D286" s="20" t="s">
        <v>69</v>
      </c>
      <c r="E286" s="20">
        <f>(0)</f>
        <v>0</v>
      </c>
      <c r="F286" s="20">
        <f>(0)</f>
        <v>0</v>
      </c>
      <c r="G286" s="20">
        <f>(C286 * E286 + C286 * E286 * F286)</f>
        <v>0</v>
      </c>
    </row>
    <row r="287" spans="1:7" ht="270" x14ac:dyDescent="0.25">
      <c r="A287" s="4"/>
      <c r="B287" s="12" t="s">
        <v>387</v>
      </c>
      <c r="C287" s="18"/>
      <c r="D287" s="18"/>
      <c r="E287" s="18"/>
      <c r="F287" s="18"/>
      <c r="G287" s="18"/>
    </row>
    <row r="288" spans="1:7" ht="30" x14ac:dyDescent="0.25">
      <c r="A288" s="5"/>
      <c r="B288" s="13" t="s">
        <v>388</v>
      </c>
      <c r="C288" s="19"/>
      <c r="D288" s="19"/>
      <c r="E288" s="19"/>
      <c r="F288" s="19"/>
      <c r="G288" s="19"/>
    </row>
    <row r="289" spans="1:7" ht="30" x14ac:dyDescent="0.25">
      <c r="A289" s="6" t="s">
        <v>389</v>
      </c>
      <c r="B289" s="14" t="s">
        <v>390</v>
      </c>
      <c r="C289" s="20">
        <f>(4)*(1)*(1)*(1)*(1 + (0))</f>
        <v>4</v>
      </c>
      <c r="D289" s="20" t="s">
        <v>69</v>
      </c>
      <c r="E289" s="20">
        <f>(0)</f>
        <v>0</v>
      </c>
      <c r="F289" s="20">
        <f>(0)</f>
        <v>0</v>
      </c>
      <c r="G289" s="20">
        <f t="shared" ref="G289:G294" si="1">(C289 * E289 + C289 * E289 * F289)</f>
        <v>0</v>
      </c>
    </row>
    <row r="290" spans="1:7" x14ac:dyDescent="0.25">
      <c r="A290" s="6" t="s">
        <v>391</v>
      </c>
      <c r="B290" s="14" t="s">
        <v>392</v>
      </c>
      <c r="C290" s="20">
        <f>(1)*(1)*(1)*(1)*(1 + (0))</f>
        <v>1</v>
      </c>
      <c r="D290" s="20" t="s">
        <v>69</v>
      </c>
      <c r="E290" s="20">
        <f>(0)</f>
        <v>0</v>
      </c>
      <c r="F290" s="20">
        <f>(0)</f>
        <v>0</v>
      </c>
      <c r="G290" s="20">
        <f t="shared" si="1"/>
        <v>0</v>
      </c>
    </row>
    <row r="291" spans="1:7" x14ac:dyDescent="0.25">
      <c r="A291" s="6" t="s">
        <v>393</v>
      </c>
      <c r="B291" s="14" t="s">
        <v>394</v>
      </c>
      <c r="C291" s="20">
        <f>(1)*(1)*(1)*(1)*(1 + (0))</f>
        <v>1</v>
      </c>
      <c r="D291" s="20" t="s">
        <v>69</v>
      </c>
      <c r="E291" s="20">
        <f>(0)</f>
        <v>0</v>
      </c>
      <c r="F291" s="20">
        <f>(0)</f>
        <v>0</v>
      </c>
      <c r="G291" s="20">
        <f t="shared" si="1"/>
        <v>0</v>
      </c>
    </row>
    <row r="292" spans="1:7" x14ac:dyDescent="0.25">
      <c r="A292" s="6" t="s">
        <v>395</v>
      </c>
      <c r="B292" s="14" t="s">
        <v>396</v>
      </c>
      <c r="C292" s="20">
        <f>(2)*(1)*(1)*(1)*(1 + (0))</f>
        <v>2</v>
      </c>
      <c r="D292" s="20" t="s">
        <v>69</v>
      </c>
      <c r="E292" s="20">
        <f>(0)</f>
        <v>0</v>
      </c>
      <c r="F292" s="20">
        <f>(0)</f>
        <v>0</v>
      </c>
      <c r="G292" s="20">
        <f t="shared" si="1"/>
        <v>0</v>
      </c>
    </row>
    <row r="293" spans="1:7" x14ac:dyDescent="0.25">
      <c r="A293" s="6" t="s">
        <v>397</v>
      </c>
      <c r="B293" s="14" t="s">
        <v>398</v>
      </c>
      <c r="C293" s="20">
        <f>(1)*(1)*(1)*(1)*(1 + (0))</f>
        <v>1</v>
      </c>
      <c r="D293" s="20" t="s">
        <v>69</v>
      </c>
      <c r="E293" s="20">
        <f>(0)</f>
        <v>0</v>
      </c>
      <c r="F293" s="20">
        <f>(0)</f>
        <v>0</v>
      </c>
      <c r="G293" s="20">
        <f t="shared" si="1"/>
        <v>0</v>
      </c>
    </row>
    <row r="294" spans="1:7" x14ac:dyDescent="0.25">
      <c r="A294" s="6" t="s">
        <v>399</v>
      </c>
      <c r="B294" s="14" t="s">
        <v>400</v>
      </c>
      <c r="C294" s="20">
        <f>(1)*(1)*(1)*(1)*(1 + (0))</f>
        <v>1</v>
      </c>
      <c r="D294" s="20" t="s">
        <v>69</v>
      </c>
      <c r="E294" s="20">
        <f>(0)</f>
        <v>0</v>
      </c>
      <c r="F294" s="20">
        <f>(0)</f>
        <v>0</v>
      </c>
      <c r="G294" s="20">
        <f t="shared" si="1"/>
        <v>0</v>
      </c>
    </row>
    <row r="295" spans="1:7" x14ac:dyDescent="0.25">
      <c r="A295" s="4"/>
      <c r="B295" s="12" t="s">
        <v>401</v>
      </c>
      <c r="C295" s="18"/>
      <c r="D295" s="18"/>
      <c r="E295" s="18"/>
      <c r="F295" s="18"/>
      <c r="G295" s="18"/>
    </row>
    <row r="296" spans="1:7" x14ac:dyDescent="0.25">
      <c r="A296" s="6" t="s">
        <v>402</v>
      </c>
      <c r="B296" s="15" t="s">
        <v>403</v>
      </c>
      <c r="C296" s="20">
        <f>(24)*(1)*(1)*(1)*(1 + (0))</f>
        <v>24</v>
      </c>
      <c r="D296" s="20" t="s">
        <v>172</v>
      </c>
      <c r="E296" s="20">
        <f>(0)</f>
        <v>0</v>
      </c>
      <c r="F296" s="20">
        <f>(0)</f>
        <v>0</v>
      </c>
      <c r="G296" s="20">
        <f>(C296 * E296 + C296 * E296 * F296)</f>
        <v>0</v>
      </c>
    </row>
    <row r="297" spans="1:7" ht="30" x14ac:dyDescent="0.25">
      <c r="A297" s="4"/>
      <c r="B297" s="12" t="s">
        <v>404</v>
      </c>
      <c r="C297" s="18"/>
      <c r="D297" s="18"/>
      <c r="E297" s="18"/>
      <c r="F297" s="18"/>
      <c r="G297" s="18"/>
    </row>
    <row r="298" spans="1:7" x14ac:dyDescent="0.25">
      <c r="A298" s="6" t="s">
        <v>405</v>
      </c>
      <c r="B298" s="15" t="s">
        <v>406</v>
      </c>
      <c r="C298" s="20">
        <f>(113)*(1)*(1)*(1)*(1 + (0))</f>
        <v>113</v>
      </c>
      <c r="D298" s="20" t="s">
        <v>172</v>
      </c>
      <c r="E298" s="20">
        <f>(0)</f>
        <v>0</v>
      </c>
      <c r="F298" s="20">
        <f>(0)</f>
        <v>0</v>
      </c>
      <c r="G298" s="20">
        <f>(C298 * E298 + C298 * E298 * F298)</f>
        <v>0</v>
      </c>
    </row>
    <row r="299" spans="1:7" ht="31.5" x14ac:dyDescent="0.25">
      <c r="A299" s="3"/>
      <c r="B299" s="11" t="s">
        <v>407</v>
      </c>
      <c r="C299" s="17"/>
      <c r="D299" s="17"/>
      <c r="E299" s="17"/>
      <c r="F299" s="17"/>
      <c r="G299" s="17"/>
    </row>
    <row r="300" spans="1:7" ht="270" x14ac:dyDescent="0.25">
      <c r="A300" s="4"/>
      <c r="B300" s="12" t="s">
        <v>387</v>
      </c>
      <c r="C300" s="18"/>
      <c r="D300" s="18"/>
      <c r="E300" s="18"/>
      <c r="F300" s="18"/>
      <c r="G300" s="18"/>
    </row>
    <row r="301" spans="1:7" x14ac:dyDescent="0.25">
      <c r="A301" s="5"/>
      <c r="B301" s="13" t="s">
        <v>408</v>
      </c>
      <c r="C301" s="19"/>
      <c r="D301" s="19"/>
      <c r="E301" s="19"/>
      <c r="F301" s="19"/>
      <c r="G301" s="19"/>
    </row>
    <row r="302" spans="1:7" ht="30" x14ac:dyDescent="0.25">
      <c r="A302" s="6" t="s">
        <v>409</v>
      </c>
      <c r="B302" s="14" t="s">
        <v>410</v>
      </c>
      <c r="C302" s="20">
        <f>(3)*(1)*(1)*(1)*(1 + (0))</f>
        <v>3</v>
      </c>
      <c r="D302" s="20" t="s">
        <v>69</v>
      </c>
      <c r="E302" s="20">
        <f>(0)</f>
        <v>0</v>
      </c>
      <c r="F302" s="20">
        <f>(0)</f>
        <v>0</v>
      </c>
      <c r="G302" s="20">
        <f>(C302 * E302 + C302 * E302 * F302)</f>
        <v>0</v>
      </c>
    </row>
    <row r="303" spans="1:7" x14ac:dyDescent="0.25">
      <c r="A303" s="6" t="s">
        <v>411</v>
      </c>
      <c r="B303" s="14" t="s">
        <v>412</v>
      </c>
      <c r="C303" s="20">
        <f>(1)*(1)*(1)*(1)*(1 + (0))</f>
        <v>1</v>
      </c>
      <c r="D303" s="20" t="s">
        <v>69</v>
      </c>
      <c r="E303" s="20">
        <f>(0)</f>
        <v>0</v>
      </c>
      <c r="F303" s="20">
        <f>(0)</f>
        <v>0</v>
      </c>
      <c r="G303" s="20">
        <f>(C303 * E303 + C303 * E303 * F303)</f>
        <v>0</v>
      </c>
    </row>
    <row r="304" spans="1:7" x14ac:dyDescent="0.25">
      <c r="A304" s="6" t="s">
        <v>413</v>
      </c>
      <c r="B304" s="14" t="s">
        <v>414</v>
      </c>
      <c r="C304" s="20">
        <f>(1)*(1)*(1)*(1)*(1 + (0))</f>
        <v>1</v>
      </c>
      <c r="D304" s="20" t="s">
        <v>69</v>
      </c>
      <c r="E304" s="20">
        <f>(0)</f>
        <v>0</v>
      </c>
      <c r="F304" s="20">
        <f>(0)</f>
        <v>0</v>
      </c>
      <c r="G304" s="20">
        <f>(C304 * E304 + C304 * E304 * F304)</f>
        <v>0</v>
      </c>
    </row>
    <row r="305" spans="1:7" ht="30" x14ac:dyDescent="0.25">
      <c r="A305" s="6" t="s">
        <v>415</v>
      </c>
      <c r="B305" s="14" t="s">
        <v>416</v>
      </c>
      <c r="C305" s="20">
        <f>(1)*(1)*(1)*(1)*(1 + (0))</f>
        <v>1</v>
      </c>
      <c r="D305" s="20" t="s">
        <v>69</v>
      </c>
      <c r="E305" s="20">
        <f>(0)</f>
        <v>0</v>
      </c>
      <c r="F305" s="20">
        <f>(0)</f>
        <v>0</v>
      </c>
      <c r="G305" s="20">
        <f>(C305 * E305 + C305 * E305 * F305)</f>
        <v>0</v>
      </c>
    </row>
    <row r="306" spans="1:7" x14ac:dyDescent="0.25">
      <c r="A306" s="4"/>
      <c r="B306" s="12" t="s">
        <v>401</v>
      </c>
      <c r="C306" s="18"/>
      <c r="D306" s="18"/>
      <c r="E306" s="18"/>
      <c r="F306" s="18"/>
      <c r="G306" s="18"/>
    </row>
    <row r="307" spans="1:7" x14ac:dyDescent="0.25">
      <c r="A307" s="6" t="s">
        <v>417</v>
      </c>
      <c r="B307" s="15" t="s">
        <v>403</v>
      </c>
      <c r="C307" s="20">
        <f>(6)*(1)*(1)*(1)*(1 + (0))</f>
        <v>6</v>
      </c>
      <c r="D307" s="20" t="s">
        <v>172</v>
      </c>
      <c r="E307" s="20">
        <f>(0)</f>
        <v>0</v>
      </c>
      <c r="F307" s="20">
        <f>(0)</f>
        <v>0</v>
      </c>
      <c r="G307" s="20">
        <f>(C307 * E307 + C307 * E307 * F307)</f>
        <v>0</v>
      </c>
    </row>
    <row r="308" spans="1:7" ht="30" x14ac:dyDescent="0.25">
      <c r="A308" s="4"/>
      <c r="B308" s="12" t="s">
        <v>404</v>
      </c>
      <c r="C308" s="18"/>
      <c r="D308" s="18"/>
      <c r="E308" s="18"/>
      <c r="F308" s="18"/>
      <c r="G308" s="18"/>
    </row>
    <row r="309" spans="1:7" x14ac:dyDescent="0.25">
      <c r="A309" s="6" t="s">
        <v>418</v>
      </c>
      <c r="B309" s="15" t="s">
        <v>406</v>
      </c>
      <c r="C309" s="20">
        <f>(54)*(1)*(1)*(1)*(1 + (0))</f>
        <v>54</v>
      </c>
      <c r="D309" s="20" t="s">
        <v>172</v>
      </c>
      <c r="E309" s="20">
        <f>(0)</f>
        <v>0</v>
      </c>
      <c r="F309" s="20">
        <f>(0)</f>
        <v>0</v>
      </c>
      <c r="G309" s="20">
        <f>(C309 * E309 + C309 * E309 * F309)</f>
        <v>0</v>
      </c>
    </row>
    <row r="310" spans="1:7" ht="31.5" x14ac:dyDescent="0.25">
      <c r="A310" s="3"/>
      <c r="B310" s="11" t="s">
        <v>152</v>
      </c>
      <c r="C310" s="17"/>
      <c r="D310" s="17"/>
      <c r="E310" s="17"/>
      <c r="F310" s="17"/>
      <c r="G310" s="17"/>
    </row>
    <row r="311" spans="1:7" ht="45" x14ac:dyDescent="0.25">
      <c r="A311" s="4"/>
      <c r="B311" s="12" t="s">
        <v>419</v>
      </c>
      <c r="C311" s="18"/>
      <c r="D311" s="18"/>
      <c r="E311" s="18"/>
      <c r="F311" s="18"/>
      <c r="G311" s="18"/>
    </row>
    <row r="312" spans="1:7" x14ac:dyDescent="0.25">
      <c r="A312" s="5"/>
      <c r="B312" s="13" t="s">
        <v>420</v>
      </c>
      <c r="C312" s="19"/>
      <c r="D312" s="19"/>
      <c r="E312" s="19"/>
      <c r="F312" s="19"/>
      <c r="G312" s="19"/>
    </row>
    <row r="313" spans="1:7" ht="30" x14ac:dyDescent="0.25">
      <c r="A313" s="6" t="s">
        <v>421</v>
      </c>
      <c r="B313" s="14" t="s">
        <v>422</v>
      </c>
      <c r="C313" s="20">
        <f>(17)*(1)*(1)*(1)*(1 + (0))</f>
        <v>17</v>
      </c>
      <c r="D313" s="20" t="s">
        <v>172</v>
      </c>
      <c r="E313" s="20">
        <f>(0)</f>
        <v>0</v>
      </c>
      <c r="F313" s="20">
        <f>(0)</f>
        <v>0</v>
      </c>
      <c r="G313" s="20">
        <f>(C313 * E313 + C313 * E313 * F313)</f>
        <v>0</v>
      </c>
    </row>
    <row r="314" spans="1:7" ht="105" x14ac:dyDescent="0.25">
      <c r="A314" s="4"/>
      <c r="B314" s="12" t="s">
        <v>423</v>
      </c>
      <c r="C314" s="18"/>
      <c r="D314" s="18"/>
      <c r="E314" s="18"/>
      <c r="F314" s="18"/>
      <c r="G314" s="18"/>
    </row>
    <row r="315" spans="1:7" x14ac:dyDescent="0.25">
      <c r="A315" s="5"/>
      <c r="B315" s="13" t="s">
        <v>420</v>
      </c>
      <c r="C315" s="19"/>
      <c r="D315" s="19"/>
      <c r="E315" s="19"/>
      <c r="F315" s="19"/>
      <c r="G315" s="19"/>
    </row>
    <row r="316" spans="1:7" ht="30" x14ac:dyDescent="0.25">
      <c r="A316" s="6" t="s">
        <v>424</v>
      </c>
      <c r="B316" s="14" t="s">
        <v>422</v>
      </c>
      <c r="C316" s="20">
        <f>(17)*(1)*(1)*(1)*(1 + (0))</f>
        <v>17</v>
      </c>
      <c r="D316" s="20" t="s">
        <v>172</v>
      </c>
      <c r="E316" s="20">
        <f>(0)</f>
        <v>0</v>
      </c>
      <c r="F316" s="20">
        <f>(0)</f>
        <v>0</v>
      </c>
      <c r="G316" s="20">
        <f>(C316 * E316 + C316 * E316 * F316)</f>
        <v>0</v>
      </c>
    </row>
    <row r="317" spans="1:7" ht="47.25" x14ac:dyDescent="0.25">
      <c r="A317" s="3"/>
      <c r="B317" s="11" t="s">
        <v>425</v>
      </c>
      <c r="C317" s="17"/>
      <c r="D317" s="17"/>
      <c r="E317" s="17"/>
      <c r="F317" s="17"/>
      <c r="G317" s="17"/>
    </row>
    <row r="318" spans="1:7" ht="30" x14ac:dyDescent="0.25">
      <c r="A318" s="4"/>
      <c r="B318" s="12" t="s">
        <v>426</v>
      </c>
      <c r="C318" s="18"/>
      <c r="D318" s="18"/>
      <c r="E318" s="18"/>
      <c r="F318" s="18"/>
      <c r="G318" s="18"/>
    </row>
    <row r="319" spans="1:7" x14ac:dyDescent="0.25">
      <c r="A319" s="5"/>
      <c r="B319" s="13" t="s">
        <v>427</v>
      </c>
      <c r="C319" s="19"/>
      <c r="D319" s="19"/>
      <c r="E319" s="19"/>
      <c r="F319" s="19"/>
      <c r="G319" s="19"/>
    </row>
    <row r="320" spans="1:7" ht="30" x14ac:dyDescent="0.25">
      <c r="A320" s="6" t="s">
        <v>428</v>
      </c>
      <c r="B320" s="14" t="s">
        <v>429</v>
      </c>
      <c r="C320" s="20">
        <f>(17)*(1)*(1)*(1)*(1 + (0))</f>
        <v>17</v>
      </c>
      <c r="D320" s="20" t="s">
        <v>172</v>
      </c>
      <c r="E320" s="20">
        <f>(0)</f>
        <v>0</v>
      </c>
      <c r="F320" s="20">
        <f>(0)</f>
        <v>0</v>
      </c>
      <c r="G320" s="20">
        <f>(C320 * E320 + C320 * E320 * F320)</f>
        <v>0</v>
      </c>
    </row>
    <row r="321" spans="1:7" ht="37.5" x14ac:dyDescent="0.25">
      <c r="A321" s="2"/>
      <c r="B321" s="10" t="s">
        <v>430</v>
      </c>
      <c r="C321" s="16"/>
      <c r="D321" s="16"/>
      <c r="E321" s="16"/>
      <c r="F321" s="16"/>
      <c r="G321" s="16"/>
    </row>
    <row r="322" spans="1:7" ht="15.75" x14ac:dyDescent="0.25">
      <c r="A322" s="3"/>
      <c r="B322" s="11" t="s">
        <v>77</v>
      </c>
      <c r="C322" s="17"/>
      <c r="D322" s="17"/>
      <c r="E322" s="17"/>
      <c r="F322" s="17"/>
      <c r="G322" s="17"/>
    </row>
    <row r="323" spans="1:7" ht="45" x14ac:dyDescent="0.25">
      <c r="A323" s="4"/>
      <c r="B323" s="12" t="s">
        <v>298</v>
      </c>
      <c r="C323" s="18"/>
      <c r="D323" s="18"/>
      <c r="E323" s="18"/>
      <c r="F323" s="18"/>
      <c r="G323" s="18"/>
    </row>
    <row r="324" spans="1:7" x14ac:dyDescent="0.25">
      <c r="A324" s="5"/>
      <c r="B324" s="13" t="s">
        <v>299</v>
      </c>
      <c r="C324" s="19"/>
      <c r="D324" s="19"/>
      <c r="E324" s="19"/>
      <c r="F324" s="19"/>
      <c r="G324" s="19"/>
    </row>
    <row r="325" spans="1:7" x14ac:dyDescent="0.25">
      <c r="A325" s="6" t="s">
        <v>431</v>
      </c>
      <c r="B325" s="14" t="s">
        <v>301</v>
      </c>
      <c r="C325" s="20">
        <f>(2)*(1)*(1)*(1)*(1 + (0))</f>
        <v>2</v>
      </c>
      <c r="D325" s="20" t="s">
        <v>69</v>
      </c>
      <c r="E325" s="20">
        <f>(0)</f>
        <v>0</v>
      </c>
      <c r="F325" s="20">
        <f>(0)</f>
        <v>0</v>
      </c>
      <c r="G325" s="20">
        <f>(C325 * E325 + C325 * E325 * F325)</f>
        <v>0</v>
      </c>
    </row>
    <row r="326" spans="1:7" x14ac:dyDescent="0.25">
      <c r="A326" s="6" t="s">
        <v>432</v>
      </c>
      <c r="B326" s="14" t="s">
        <v>303</v>
      </c>
      <c r="C326" s="20">
        <f>(1)*(1)*(1)*(1)*(1 + (0))</f>
        <v>1</v>
      </c>
      <c r="D326" s="20" t="s">
        <v>69</v>
      </c>
      <c r="E326" s="20">
        <f>(0)</f>
        <v>0</v>
      </c>
      <c r="F326" s="20">
        <f>(0)</f>
        <v>0</v>
      </c>
      <c r="G326" s="20">
        <f>(C326 * E326 + C326 * E326 * F326)</f>
        <v>0</v>
      </c>
    </row>
    <row r="327" spans="1:7" ht="75" x14ac:dyDescent="0.25">
      <c r="A327" s="4"/>
      <c r="B327" s="12" t="s">
        <v>307</v>
      </c>
      <c r="C327" s="18"/>
      <c r="D327" s="18"/>
      <c r="E327" s="18"/>
      <c r="F327" s="18"/>
      <c r="G327" s="18"/>
    </row>
    <row r="328" spans="1:7" x14ac:dyDescent="0.25">
      <c r="A328" s="5"/>
      <c r="B328" s="13" t="s">
        <v>79</v>
      </c>
      <c r="C328" s="19"/>
      <c r="D328" s="19"/>
      <c r="E328" s="19"/>
      <c r="F328" s="19"/>
      <c r="G328" s="19"/>
    </row>
    <row r="329" spans="1:7" x14ac:dyDescent="0.25">
      <c r="A329" s="6" t="s">
        <v>433</v>
      </c>
      <c r="B329" s="14" t="s">
        <v>84</v>
      </c>
      <c r="C329" s="20">
        <f>(653)*(1)*(1)*(1)*(1 + (0))</f>
        <v>653</v>
      </c>
      <c r="D329" s="20" t="s">
        <v>29</v>
      </c>
      <c r="E329" s="20">
        <f>(0)</f>
        <v>0</v>
      </c>
      <c r="F329" s="20">
        <f>(0)</f>
        <v>0</v>
      </c>
      <c r="G329" s="20">
        <f>(C329 * E329 + C329 * E329 * F329)</f>
        <v>0</v>
      </c>
    </row>
    <row r="330" spans="1:7" ht="30" x14ac:dyDescent="0.25">
      <c r="A330" s="6" t="s">
        <v>434</v>
      </c>
      <c r="B330" s="14" t="s">
        <v>310</v>
      </c>
      <c r="C330" s="20">
        <f>(306)*(1)*(1)*(1)*(1 + (0))</f>
        <v>306</v>
      </c>
      <c r="D330" s="20" t="s">
        <v>29</v>
      </c>
      <c r="E330" s="20">
        <f>(0)</f>
        <v>0</v>
      </c>
      <c r="F330" s="20">
        <f>(0)</f>
        <v>0</v>
      </c>
      <c r="G330" s="20">
        <f>(C330 * E330 + C330 * E330 * F330)</f>
        <v>0</v>
      </c>
    </row>
    <row r="331" spans="1:7" ht="30" x14ac:dyDescent="0.25">
      <c r="A331" s="6" t="s">
        <v>435</v>
      </c>
      <c r="B331" s="14" t="s">
        <v>436</v>
      </c>
      <c r="C331" s="20">
        <f>(142)*(1)*(1)*(1)*(1 + (0))</f>
        <v>142</v>
      </c>
      <c r="D331" s="20" t="s">
        <v>29</v>
      </c>
      <c r="E331" s="20">
        <f>(0)</f>
        <v>0</v>
      </c>
      <c r="F331" s="20">
        <f>(0)</f>
        <v>0</v>
      </c>
      <c r="G331" s="20">
        <f>(C331 * E331 + C331 * E331 * F331)</f>
        <v>0</v>
      </c>
    </row>
    <row r="332" spans="1:7" ht="30" x14ac:dyDescent="0.25">
      <c r="A332" s="6" t="s">
        <v>437</v>
      </c>
      <c r="B332" s="14" t="s">
        <v>438</v>
      </c>
      <c r="C332" s="20">
        <f>(29)*(1)*(1)*(1)*(1 + (0))</f>
        <v>29</v>
      </c>
      <c r="D332" s="20" t="s">
        <v>29</v>
      </c>
      <c r="E332" s="20">
        <f>(0)</f>
        <v>0</v>
      </c>
      <c r="F332" s="20">
        <f>(0)</f>
        <v>0</v>
      </c>
      <c r="G332" s="20">
        <f>(C332 * E332 + C332 * E332 * F332)</f>
        <v>0</v>
      </c>
    </row>
    <row r="333" spans="1:7" x14ac:dyDescent="0.25">
      <c r="A333" s="5"/>
      <c r="B333" s="13" t="s">
        <v>316</v>
      </c>
      <c r="C333" s="19"/>
      <c r="D333" s="19"/>
      <c r="E333" s="19"/>
      <c r="F333" s="19"/>
      <c r="G333" s="19"/>
    </row>
    <row r="334" spans="1:7" ht="30" x14ac:dyDescent="0.25">
      <c r="A334" s="6" t="s">
        <v>439</v>
      </c>
      <c r="B334" s="14" t="s">
        <v>440</v>
      </c>
      <c r="C334" s="20">
        <f>(25)*(1)*(1)*(1)*(1 + (0))</f>
        <v>25</v>
      </c>
      <c r="D334" s="20" t="s">
        <v>172</v>
      </c>
      <c r="E334" s="20">
        <f>(0)</f>
        <v>0</v>
      </c>
      <c r="F334" s="20">
        <f>(0)</f>
        <v>0</v>
      </c>
      <c r="G334" s="20">
        <f>(C334 * E334 + C334 * E334 * F334)</f>
        <v>0</v>
      </c>
    </row>
    <row r="335" spans="1:7" ht="63" x14ac:dyDescent="0.25">
      <c r="A335" s="3"/>
      <c r="B335" s="11" t="s">
        <v>89</v>
      </c>
      <c r="C335" s="17"/>
      <c r="D335" s="17"/>
      <c r="E335" s="17"/>
      <c r="F335" s="17"/>
      <c r="G335" s="17"/>
    </row>
    <row r="336" spans="1:7" x14ac:dyDescent="0.25">
      <c r="A336" s="4"/>
      <c r="B336" s="12" t="s">
        <v>90</v>
      </c>
      <c r="C336" s="18"/>
      <c r="D336" s="18"/>
      <c r="E336" s="18"/>
      <c r="F336" s="18"/>
      <c r="G336" s="18"/>
    </row>
    <row r="337" spans="1:7" ht="30" x14ac:dyDescent="0.25">
      <c r="A337" s="5"/>
      <c r="B337" s="13" t="s">
        <v>91</v>
      </c>
      <c r="C337" s="19"/>
      <c r="D337" s="19"/>
      <c r="E337" s="19"/>
      <c r="F337" s="19"/>
      <c r="G337" s="19"/>
    </row>
    <row r="338" spans="1:7" ht="90" x14ac:dyDescent="0.25">
      <c r="A338" s="6" t="s">
        <v>441</v>
      </c>
      <c r="B338" s="14" t="s">
        <v>95</v>
      </c>
      <c r="C338" s="20">
        <f>(62)*(1)*(1)*(1)*(1 + (0))</f>
        <v>62</v>
      </c>
      <c r="D338" s="20" t="s">
        <v>29</v>
      </c>
      <c r="E338" s="20">
        <f>(0)</f>
        <v>0</v>
      </c>
      <c r="F338" s="20">
        <f>(0)</f>
        <v>0</v>
      </c>
      <c r="G338" s="20">
        <f>(C338 * E338 + C338 * E338 * F338)</f>
        <v>0</v>
      </c>
    </row>
    <row r="339" spans="1:7" ht="135" x14ac:dyDescent="0.25">
      <c r="A339" s="6" t="s">
        <v>442</v>
      </c>
      <c r="B339" s="14" t="s">
        <v>97</v>
      </c>
      <c r="C339" s="20">
        <f>(304)*(1)*(1)*(1)*(1 + (0))</f>
        <v>304</v>
      </c>
      <c r="D339" s="20" t="s">
        <v>29</v>
      </c>
      <c r="E339" s="20">
        <f>(0)</f>
        <v>0</v>
      </c>
      <c r="F339" s="20">
        <f>(0)</f>
        <v>0</v>
      </c>
      <c r="G339" s="20">
        <f>(C339 * E339 + C339 * E339 * F339)</f>
        <v>0</v>
      </c>
    </row>
    <row r="340" spans="1:7" ht="45" x14ac:dyDescent="0.25">
      <c r="A340" s="4"/>
      <c r="B340" s="12" t="s">
        <v>98</v>
      </c>
      <c r="C340" s="18"/>
      <c r="D340" s="18"/>
      <c r="E340" s="18"/>
      <c r="F340" s="18"/>
      <c r="G340" s="18"/>
    </row>
    <row r="341" spans="1:7" x14ac:dyDescent="0.25">
      <c r="A341" s="5"/>
      <c r="B341" s="13" t="s">
        <v>99</v>
      </c>
      <c r="C341" s="19"/>
      <c r="D341" s="19"/>
      <c r="E341" s="19"/>
      <c r="F341" s="19"/>
      <c r="G341" s="19"/>
    </row>
    <row r="342" spans="1:7" ht="30" x14ac:dyDescent="0.25">
      <c r="A342" s="6" t="s">
        <v>443</v>
      </c>
      <c r="B342" s="14" t="s">
        <v>101</v>
      </c>
      <c r="C342" s="20">
        <f>(10)*(1)*(1)*(1)*(1 + (0))</f>
        <v>10</v>
      </c>
      <c r="D342" s="20" t="s">
        <v>29</v>
      </c>
      <c r="E342" s="20">
        <f>(0)</f>
        <v>0</v>
      </c>
      <c r="F342" s="20">
        <f>(0)</f>
        <v>0</v>
      </c>
      <c r="G342" s="20">
        <f>(C342 * E342 + C342 * E342 * F342)</f>
        <v>0</v>
      </c>
    </row>
    <row r="343" spans="1:7" ht="45" x14ac:dyDescent="0.25">
      <c r="A343" s="4"/>
      <c r="B343" s="12" t="s">
        <v>321</v>
      </c>
      <c r="C343" s="18"/>
      <c r="D343" s="18"/>
      <c r="E343" s="18"/>
      <c r="F343" s="18"/>
      <c r="G343" s="18"/>
    </row>
    <row r="344" spans="1:7" x14ac:dyDescent="0.25">
      <c r="A344" s="5"/>
      <c r="B344" s="13" t="s">
        <v>322</v>
      </c>
      <c r="C344" s="19"/>
      <c r="D344" s="19"/>
      <c r="E344" s="19"/>
      <c r="F344" s="19"/>
      <c r="G344" s="19"/>
    </row>
    <row r="345" spans="1:7" x14ac:dyDescent="0.25">
      <c r="A345" s="6" t="s">
        <v>444</v>
      </c>
      <c r="B345" s="14" t="s">
        <v>324</v>
      </c>
      <c r="C345" s="20">
        <f>(25)*(1)*(1)*(1)*(1 + (0))</f>
        <v>25</v>
      </c>
      <c r="D345" s="20" t="s">
        <v>172</v>
      </c>
      <c r="E345" s="20">
        <f>(0)</f>
        <v>0</v>
      </c>
      <c r="F345" s="20">
        <f>(0)</f>
        <v>0</v>
      </c>
      <c r="G345" s="20">
        <f>(C345 * E345 + C345 * E345 * F345)</f>
        <v>0</v>
      </c>
    </row>
    <row r="346" spans="1:7" ht="90" x14ac:dyDescent="0.25">
      <c r="A346" s="4"/>
      <c r="B346" s="12" t="s">
        <v>445</v>
      </c>
      <c r="C346" s="18"/>
      <c r="D346" s="18"/>
      <c r="E346" s="18"/>
      <c r="F346" s="18"/>
      <c r="G346" s="18"/>
    </row>
    <row r="347" spans="1:7" ht="30" x14ac:dyDescent="0.25">
      <c r="A347" s="5"/>
      <c r="B347" s="13" t="s">
        <v>326</v>
      </c>
      <c r="C347" s="19"/>
      <c r="D347" s="19"/>
      <c r="E347" s="19"/>
      <c r="F347" s="19"/>
      <c r="G347" s="19"/>
    </row>
    <row r="348" spans="1:7" x14ac:dyDescent="0.25">
      <c r="A348" s="6" t="s">
        <v>446</v>
      </c>
      <c r="B348" s="14" t="s">
        <v>93</v>
      </c>
      <c r="C348" s="20">
        <f>(60)*(1)*(1)*(1)*(1 + (0))</f>
        <v>60</v>
      </c>
      <c r="D348" s="20" t="s">
        <v>172</v>
      </c>
      <c r="E348" s="20">
        <f>(0)</f>
        <v>0</v>
      </c>
      <c r="F348" s="20">
        <f>(0)</f>
        <v>0</v>
      </c>
      <c r="G348" s="20">
        <f>(C348 * E348 + C348 * E348 * F348)</f>
        <v>0</v>
      </c>
    </row>
    <row r="349" spans="1:7" x14ac:dyDescent="0.25">
      <c r="A349" s="4"/>
      <c r="B349" s="12" t="s">
        <v>335</v>
      </c>
      <c r="C349" s="18"/>
      <c r="D349" s="18"/>
      <c r="E349" s="18"/>
      <c r="F349" s="18"/>
      <c r="G349" s="18"/>
    </row>
    <row r="350" spans="1:7" ht="30" x14ac:dyDescent="0.25">
      <c r="A350" s="5"/>
      <c r="B350" s="13" t="s">
        <v>447</v>
      </c>
      <c r="C350" s="19"/>
      <c r="D350" s="19"/>
      <c r="E350" s="19"/>
      <c r="F350" s="19"/>
      <c r="G350" s="19"/>
    </row>
    <row r="351" spans="1:7" x14ac:dyDescent="0.25">
      <c r="A351" s="6" t="s">
        <v>448</v>
      </c>
      <c r="B351" s="14" t="s">
        <v>340</v>
      </c>
      <c r="C351" s="20">
        <f>(2)*(1)*(1)*(1)*(1 + (0))</f>
        <v>2</v>
      </c>
      <c r="D351" s="20" t="s">
        <v>69</v>
      </c>
      <c r="E351" s="20">
        <f>(0)</f>
        <v>0</v>
      </c>
      <c r="F351" s="20">
        <f>(0)</f>
        <v>0</v>
      </c>
      <c r="G351" s="20">
        <f>(C351 * E351 + C351 * E351 * F351)</f>
        <v>0</v>
      </c>
    </row>
    <row r="352" spans="1:7" x14ac:dyDescent="0.25">
      <c r="A352" s="6" t="s">
        <v>449</v>
      </c>
      <c r="B352" s="14" t="s">
        <v>344</v>
      </c>
      <c r="C352" s="20">
        <f>(1)*(1)*(1)*(1)*(1 + (0))</f>
        <v>1</v>
      </c>
      <c r="D352" s="20" t="s">
        <v>69</v>
      </c>
      <c r="E352" s="20">
        <f>(0)</f>
        <v>0</v>
      </c>
      <c r="F352" s="20">
        <f>(0)</f>
        <v>0</v>
      </c>
      <c r="G352" s="20">
        <f>(C352 * E352 + C352 * E352 * F352)</f>
        <v>0</v>
      </c>
    </row>
    <row r="353" spans="1:7" x14ac:dyDescent="0.25">
      <c r="A353" s="6" t="s">
        <v>450</v>
      </c>
      <c r="B353" s="14" t="s">
        <v>451</v>
      </c>
      <c r="C353" s="20">
        <f>(2)*(1)*(1)*(1)*(1 + (0))</f>
        <v>2</v>
      </c>
      <c r="D353" s="20" t="s">
        <v>69</v>
      </c>
      <c r="E353" s="20">
        <f>(0)</f>
        <v>0</v>
      </c>
      <c r="F353" s="20">
        <f>(0)</f>
        <v>0</v>
      </c>
      <c r="G353" s="20">
        <f>(C353 * E353 + C353 * E353 * F353)</f>
        <v>0</v>
      </c>
    </row>
    <row r="354" spans="1:7" x14ac:dyDescent="0.25">
      <c r="A354" s="5"/>
      <c r="B354" s="13" t="s">
        <v>452</v>
      </c>
      <c r="C354" s="19"/>
      <c r="D354" s="19"/>
      <c r="E354" s="19"/>
      <c r="F354" s="19"/>
      <c r="G354" s="19"/>
    </row>
    <row r="355" spans="1:7" x14ac:dyDescent="0.25">
      <c r="A355" s="6" t="s">
        <v>453</v>
      </c>
      <c r="B355" s="14" t="s">
        <v>454</v>
      </c>
      <c r="C355" s="20">
        <f>(1)*(1)*(1)*(1)*(1 + (0))</f>
        <v>1</v>
      </c>
      <c r="D355" s="20" t="s">
        <v>69</v>
      </c>
      <c r="E355" s="20">
        <f>(0)</f>
        <v>0</v>
      </c>
      <c r="F355" s="20">
        <f>(0)</f>
        <v>0</v>
      </c>
      <c r="G355" s="20">
        <f>(C355 * E355 + C355 * E355 * F355)</f>
        <v>0</v>
      </c>
    </row>
    <row r="356" spans="1:7" x14ac:dyDescent="0.25">
      <c r="A356" s="6" t="s">
        <v>455</v>
      </c>
      <c r="B356" s="14" t="s">
        <v>456</v>
      </c>
      <c r="C356" s="20">
        <f>(1)*(1)*(1)*(1)*(1 + (0))</f>
        <v>1</v>
      </c>
      <c r="D356" s="20" t="s">
        <v>69</v>
      </c>
      <c r="E356" s="20">
        <f>(0)</f>
        <v>0</v>
      </c>
      <c r="F356" s="20">
        <f>(0)</f>
        <v>0</v>
      </c>
      <c r="G356" s="20">
        <f>(C356 * E356 + C356 * E356 * F356)</f>
        <v>0</v>
      </c>
    </row>
    <row r="357" spans="1:7" ht="30" x14ac:dyDescent="0.25">
      <c r="A357" s="5"/>
      <c r="B357" s="13" t="s">
        <v>457</v>
      </c>
      <c r="C357" s="19"/>
      <c r="D357" s="19"/>
      <c r="E357" s="19"/>
      <c r="F357" s="19"/>
      <c r="G357" s="19"/>
    </row>
    <row r="358" spans="1:7" x14ac:dyDescent="0.25">
      <c r="A358" s="6" t="s">
        <v>458</v>
      </c>
      <c r="B358" s="14" t="s">
        <v>340</v>
      </c>
      <c r="C358" s="20">
        <f>(4)*(1)*(1)*(1)*(1 + (0))</f>
        <v>4</v>
      </c>
      <c r="D358" s="20" t="s">
        <v>69</v>
      </c>
      <c r="E358" s="20">
        <f>(0)</f>
        <v>0</v>
      </c>
      <c r="F358" s="20">
        <f>(0)</f>
        <v>0</v>
      </c>
      <c r="G358" s="20">
        <f>(C358 * E358 + C358 * E358 * F358)</f>
        <v>0</v>
      </c>
    </row>
    <row r="359" spans="1:7" x14ac:dyDescent="0.25">
      <c r="A359" s="6" t="s">
        <v>459</v>
      </c>
      <c r="B359" s="14" t="s">
        <v>460</v>
      </c>
      <c r="C359" s="20">
        <f>(1)*(1)*(1)*(1)*(1 + (0))</f>
        <v>1</v>
      </c>
      <c r="D359" s="20" t="s">
        <v>69</v>
      </c>
      <c r="E359" s="20">
        <f>(0)</f>
        <v>0</v>
      </c>
      <c r="F359" s="20">
        <f>(0)</f>
        <v>0</v>
      </c>
      <c r="G359" s="20">
        <f>(C359 * E359 + C359 * E359 * F359)</f>
        <v>0</v>
      </c>
    </row>
    <row r="360" spans="1:7" x14ac:dyDescent="0.25">
      <c r="A360" s="5"/>
      <c r="B360" s="13" t="s">
        <v>461</v>
      </c>
      <c r="C360" s="19"/>
      <c r="D360" s="19"/>
      <c r="E360" s="19"/>
      <c r="F360" s="19"/>
      <c r="G360" s="19"/>
    </row>
    <row r="361" spans="1:7" x14ac:dyDescent="0.25">
      <c r="A361" s="6" t="s">
        <v>462</v>
      </c>
      <c r="B361" s="14" t="s">
        <v>454</v>
      </c>
      <c r="C361" s="20">
        <f>(1)*(1)*(1)*(1)*(1 + (0))</f>
        <v>1</v>
      </c>
      <c r="D361" s="20" t="s">
        <v>69</v>
      </c>
      <c r="E361" s="20">
        <f>(0)</f>
        <v>0</v>
      </c>
      <c r="F361" s="20">
        <f>(0)</f>
        <v>0</v>
      </c>
      <c r="G361" s="20">
        <f>(C361 * E361 + C361 * E361 * F361)</f>
        <v>0</v>
      </c>
    </row>
    <row r="362" spans="1:7" ht="37.5" x14ac:dyDescent="0.25">
      <c r="A362" s="2"/>
      <c r="B362" s="10" t="s">
        <v>463</v>
      </c>
      <c r="C362" s="16"/>
      <c r="D362" s="16"/>
      <c r="E362" s="16"/>
      <c r="F362" s="16"/>
      <c r="G362" s="16"/>
    </row>
    <row r="363" spans="1:7" ht="31.5" x14ac:dyDescent="0.25">
      <c r="A363" s="3"/>
      <c r="B363" s="11" t="s">
        <v>407</v>
      </c>
      <c r="C363" s="17"/>
      <c r="D363" s="17"/>
      <c r="E363" s="17"/>
      <c r="F363" s="17"/>
      <c r="G363" s="17"/>
    </row>
    <row r="364" spans="1:7" ht="240" x14ac:dyDescent="0.25">
      <c r="A364" s="4"/>
      <c r="B364" s="12" t="s">
        <v>464</v>
      </c>
      <c r="C364" s="18"/>
      <c r="D364" s="18"/>
      <c r="E364" s="18"/>
      <c r="F364" s="18"/>
      <c r="G364" s="18"/>
    </row>
    <row r="365" spans="1:7" ht="60" x14ac:dyDescent="0.25">
      <c r="A365" s="5"/>
      <c r="B365" s="13" t="s">
        <v>465</v>
      </c>
      <c r="C365" s="19"/>
      <c r="D365" s="19"/>
      <c r="E365" s="19"/>
      <c r="F365" s="19"/>
      <c r="G365" s="19"/>
    </row>
    <row r="366" spans="1:7" ht="45" x14ac:dyDescent="0.25">
      <c r="A366" s="6" t="s">
        <v>466</v>
      </c>
      <c r="B366" s="14" t="s">
        <v>467</v>
      </c>
      <c r="C366" s="20">
        <f>(2)*(1)*(1)*(1)*(1 + (0))</f>
        <v>2</v>
      </c>
      <c r="D366" s="20" t="s">
        <v>69</v>
      </c>
      <c r="E366" s="20">
        <f>(0)</f>
        <v>0</v>
      </c>
      <c r="F366" s="20">
        <f>(0)</f>
        <v>0</v>
      </c>
      <c r="G366" s="20">
        <f t="shared" ref="G366:G372" si="2">(C366 * E366 + C366 * E366 * F366)</f>
        <v>0</v>
      </c>
    </row>
    <row r="367" spans="1:7" ht="45" x14ac:dyDescent="0.25">
      <c r="A367" s="6" t="s">
        <v>468</v>
      </c>
      <c r="B367" s="14" t="s">
        <v>469</v>
      </c>
      <c r="C367" s="20">
        <f>(4)*(1)*(1)*(1)*(1 + (0))</f>
        <v>4</v>
      </c>
      <c r="D367" s="20" t="s">
        <v>69</v>
      </c>
      <c r="E367" s="20">
        <f>(0)</f>
        <v>0</v>
      </c>
      <c r="F367" s="20">
        <f>(0)</f>
        <v>0</v>
      </c>
      <c r="G367" s="20">
        <f t="shared" si="2"/>
        <v>0</v>
      </c>
    </row>
    <row r="368" spans="1:7" ht="60" x14ac:dyDescent="0.25">
      <c r="A368" s="6" t="s">
        <v>470</v>
      </c>
      <c r="B368" s="14" t="s">
        <v>471</v>
      </c>
      <c r="C368" s="20">
        <f>(5)*(1)*(1)*(1)*(1 + (0))</f>
        <v>5</v>
      </c>
      <c r="D368" s="20" t="s">
        <v>69</v>
      </c>
      <c r="E368" s="20">
        <f>(0)</f>
        <v>0</v>
      </c>
      <c r="F368" s="20">
        <f>(0)</f>
        <v>0</v>
      </c>
      <c r="G368" s="20">
        <f t="shared" si="2"/>
        <v>0</v>
      </c>
    </row>
    <row r="369" spans="1:7" ht="60" x14ac:dyDescent="0.25">
      <c r="A369" s="6" t="s">
        <v>472</v>
      </c>
      <c r="B369" s="14" t="s">
        <v>473</v>
      </c>
      <c r="C369" s="20">
        <f>(4)*(1)*(1)*(1)*(1 + (0))</f>
        <v>4</v>
      </c>
      <c r="D369" s="20" t="s">
        <v>69</v>
      </c>
      <c r="E369" s="20">
        <f>(0)</f>
        <v>0</v>
      </c>
      <c r="F369" s="20">
        <f>(0)</f>
        <v>0</v>
      </c>
      <c r="G369" s="20">
        <f t="shared" si="2"/>
        <v>0</v>
      </c>
    </row>
    <row r="370" spans="1:7" ht="75" x14ac:dyDescent="0.25">
      <c r="A370" s="6" t="s">
        <v>474</v>
      </c>
      <c r="B370" s="14" t="s">
        <v>475</v>
      </c>
      <c r="C370" s="20">
        <f>(2)*(1)*(1)*(1)*(1 + (0))</f>
        <v>2</v>
      </c>
      <c r="D370" s="20" t="s">
        <v>69</v>
      </c>
      <c r="E370" s="20">
        <f>(0)</f>
        <v>0</v>
      </c>
      <c r="F370" s="20">
        <f>(0)</f>
        <v>0</v>
      </c>
      <c r="G370" s="20">
        <f t="shared" si="2"/>
        <v>0</v>
      </c>
    </row>
    <row r="371" spans="1:7" ht="75" x14ac:dyDescent="0.25">
      <c r="A371" s="6" t="s">
        <v>476</v>
      </c>
      <c r="B371" s="14" t="s">
        <v>477</v>
      </c>
      <c r="C371" s="20">
        <f>(1)*(1)*(1)*(1)*(1 + (0))</f>
        <v>1</v>
      </c>
      <c r="D371" s="20" t="s">
        <v>69</v>
      </c>
      <c r="E371" s="20">
        <f>(0)</f>
        <v>0</v>
      </c>
      <c r="F371" s="20">
        <f>(0)</f>
        <v>0</v>
      </c>
      <c r="G371" s="20">
        <f t="shared" si="2"/>
        <v>0</v>
      </c>
    </row>
    <row r="372" spans="1:7" ht="60" x14ac:dyDescent="0.25">
      <c r="A372" s="6" t="s">
        <v>478</v>
      </c>
      <c r="B372" s="14" t="s">
        <v>479</v>
      </c>
      <c r="C372" s="20">
        <f>(1)*(1)*(1)*(1)*(1 + (0))</f>
        <v>1</v>
      </c>
      <c r="D372" s="20" t="s">
        <v>69</v>
      </c>
      <c r="E372" s="20">
        <f>(0)</f>
        <v>0</v>
      </c>
      <c r="F372" s="20">
        <f>(0)</f>
        <v>0</v>
      </c>
      <c r="G372" s="20">
        <f t="shared" si="2"/>
        <v>0</v>
      </c>
    </row>
    <row r="373" spans="1:7" ht="135" x14ac:dyDescent="0.25">
      <c r="A373" s="4"/>
      <c r="B373" s="12" t="s">
        <v>480</v>
      </c>
      <c r="C373" s="18"/>
      <c r="D373" s="18"/>
      <c r="E373" s="18"/>
      <c r="F373" s="18"/>
      <c r="G373" s="18"/>
    </row>
    <row r="374" spans="1:7" x14ac:dyDescent="0.25">
      <c r="A374" s="5"/>
      <c r="B374" s="13" t="s">
        <v>481</v>
      </c>
      <c r="C374" s="19"/>
      <c r="D374" s="19"/>
      <c r="E374" s="19"/>
      <c r="F374" s="19"/>
      <c r="G374" s="19"/>
    </row>
    <row r="375" spans="1:7" x14ac:dyDescent="0.25">
      <c r="A375" s="6" t="s">
        <v>482</v>
      </c>
      <c r="B375" s="14" t="s">
        <v>483</v>
      </c>
      <c r="C375" s="20">
        <f>(2)*(1)*(1)*(1)*(1 + (0))</f>
        <v>2</v>
      </c>
      <c r="D375" s="20" t="s">
        <v>69</v>
      </c>
      <c r="E375" s="20">
        <f>(0)</f>
        <v>0</v>
      </c>
      <c r="F375" s="20">
        <f>(0)</f>
        <v>0</v>
      </c>
      <c r="G375" s="20">
        <f>(C375 * E375 + C375 * E375 * F375)</f>
        <v>0</v>
      </c>
    </row>
    <row r="376" spans="1:7" ht="150" x14ac:dyDescent="0.25">
      <c r="A376" s="4"/>
      <c r="B376" s="12" t="s">
        <v>484</v>
      </c>
      <c r="C376" s="18"/>
      <c r="D376" s="18"/>
      <c r="E376" s="18"/>
      <c r="F376" s="18"/>
      <c r="G376" s="18"/>
    </row>
    <row r="377" spans="1:7" x14ac:dyDescent="0.25">
      <c r="A377" s="5"/>
      <c r="B377" s="13" t="s">
        <v>485</v>
      </c>
      <c r="C377" s="19"/>
      <c r="D377" s="19"/>
      <c r="E377" s="19"/>
      <c r="F377" s="19"/>
      <c r="G377" s="19"/>
    </row>
    <row r="378" spans="1:7" ht="30" x14ac:dyDescent="0.25">
      <c r="A378" s="6" t="s">
        <v>486</v>
      </c>
      <c r="B378" s="14" t="s">
        <v>487</v>
      </c>
      <c r="C378" s="20">
        <f>(1)*(1)*(1)*(1)*(1 + (0))</f>
        <v>1</v>
      </c>
      <c r="D378" s="20" t="s">
        <v>69</v>
      </c>
      <c r="E378" s="20">
        <f>(0)</f>
        <v>0</v>
      </c>
      <c r="F378" s="20">
        <f>(0)</f>
        <v>0</v>
      </c>
      <c r="G378" s="20">
        <f>(C378 * E378 + C378 * E378 * F378)</f>
        <v>0</v>
      </c>
    </row>
    <row r="379" spans="1:7" ht="60" x14ac:dyDescent="0.25">
      <c r="A379" s="4"/>
      <c r="B379" s="12" t="s">
        <v>488</v>
      </c>
      <c r="C379" s="18"/>
      <c r="D379" s="18"/>
      <c r="E379" s="18"/>
      <c r="F379" s="18"/>
      <c r="G379" s="18"/>
    </row>
    <row r="380" spans="1:7" x14ac:dyDescent="0.25">
      <c r="A380" s="5"/>
      <c r="B380" s="13" t="s">
        <v>489</v>
      </c>
      <c r="C380" s="19"/>
      <c r="D380" s="19"/>
      <c r="E380" s="19"/>
      <c r="F380" s="19"/>
      <c r="G380" s="19"/>
    </row>
    <row r="381" spans="1:7" x14ac:dyDescent="0.25">
      <c r="A381" s="6" t="s">
        <v>490</v>
      </c>
      <c r="B381" s="14" t="s">
        <v>491</v>
      </c>
      <c r="C381" s="20">
        <f>(1)*(1)*(1)*(1)*(1 + (0))</f>
        <v>1</v>
      </c>
      <c r="D381" s="20" t="s">
        <v>69</v>
      </c>
      <c r="E381" s="20">
        <f>(0)</f>
        <v>0</v>
      </c>
      <c r="F381" s="20">
        <f>(0)</f>
        <v>0</v>
      </c>
      <c r="G381" s="20">
        <f>(C381 * E381 + C381 * E381 * F381)</f>
        <v>0</v>
      </c>
    </row>
    <row r="382" spans="1:7" x14ac:dyDescent="0.25">
      <c r="A382" s="6" t="s">
        <v>492</v>
      </c>
      <c r="B382" s="14" t="s">
        <v>493</v>
      </c>
      <c r="C382" s="20">
        <f>(1)*(1)*(1)*(1)*(1 + (0))</f>
        <v>1</v>
      </c>
      <c r="D382" s="20" t="s">
        <v>69</v>
      </c>
      <c r="E382" s="20">
        <f>(0)</f>
        <v>0</v>
      </c>
      <c r="F382" s="20">
        <f>(0)</f>
        <v>0</v>
      </c>
      <c r="G382" s="20">
        <f>(C382 * E382 + C382 * E382 * F382)</f>
        <v>0</v>
      </c>
    </row>
    <row r="383" spans="1:7" x14ac:dyDescent="0.25">
      <c r="A383" s="6" t="s">
        <v>494</v>
      </c>
      <c r="B383" s="14" t="s">
        <v>495</v>
      </c>
      <c r="C383" s="20">
        <f>(2)*(1)*(1)*(1)*(1 + (0))</f>
        <v>2</v>
      </c>
      <c r="D383" s="20" t="s">
        <v>69</v>
      </c>
      <c r="E383" s="20">
        <f>(0)</f>
        <v>0</v>
      </c>
      <c r="F383" s="20">
        <f>(0)</f>
        <v>0</v>
      </c>
      <c r="G383" s="20">
        <f>(C383 * E383 + C383 * E383 * F383)</f>
        <v>0</v>
      </c>
    </row>
    <row r="384" spans="1:7" x14ac:dyDescent="0.25">
      <c r="A384" s="4"/>
      <c r="B384" s="12" t="s">
        <v>496</v>
      </c>
      <c r="C384" s="18"/>
      <c r="D384" s="18"/>
      <c r="E384" s="18"/>
      <c r="F384" s="18"/>
      <c r="G384" s="18"/>
    </row>
    <row r="385" spans="1:7" x14ac:dyDescent="0.25">
      <c r="A385" s="5"/>
      <c r="B385" s="13" t="s">
        <v>497</v>
      </c>
      <c r="C385" s="19"/>
      <c r="D385" s="19"/>
      <c r="E385" s="19"/>
      <c r="F385" s="19"/>
      <c r="G385" s="19"/>
    </row>
    <row r="386" spans="1:7" x14ac:dyDescent="0.25">
      <c r="A386" s="6" t="s">
        <v>498</v>
      </c>
      <c r="B386" s="14" t="s">
        <v>499</v>
      </c>
      <c r="C386" s="20">
        <f>(14)*(1)*(1)*(1)*(1 + (0))</f>
        <v>14</v>
      </c>
      <c r="D386" s="20" t="s">
        <v>172</v>
      </c>
      <c r="E386" s="20">
        <f>(0)</f>
        <v>0</v>
      </c>
      <c r="F386" s="20">
        <f>(0)</f>
        <v>0</v>
      </c>
      <c r="G386" s="20">
        <f>(C386 * E386 + C386 * E386 * F386)</f>
        <v>0</v>
      </c>
    </row>
    <row r="387" spans="1:7" x14ac:dyDescent="0.25">
      <c r="A387" s="6" t="s">
        <v>500</v>
      </c>
      <c r="B387" s="14" t="s">
        <v>501</v>
      </c>
      <c r="C387" s="20">
        <f>(6)*(1)*(1)*(1)*(1 + (0))</f>
        <v>6</v>
      </c>
      <c r="D387" s="20" t="s">
        <v>172</v>
      </c>
      <c r="E387" s="20">
        <f>(0)</f>
        <v>0</v>
      </c>
      <c r="F387" s="20">
        <f>(0)</f>
        <v>0</v>
      </c>
      <c r="G387" s="20">
        <f>(C387 * E387 + C387 * E387 * F387)</f>
        <v>0</v>
      </c>
    </row>
    <row r="388" spans="1:7" ht="31.5" x14ac:dyDescent="0.25">
      <c r="A388" s="3"/>
      <c r="B388" s="11" t="s">
        <v>152</v>
      </c>
      <c r="C388" s="17"/>
      <c r="D388" s="17"/>
      <c r="E388" s="17"/>
      <c r="F388" s="17"/>
      <c r="G388" s="17"/>
    </row>
    <row r="389" spans="1:7" ht="30" x14ac:dyDescent="0.25">
      <c r="A389" s="4"/>
      <c r="B389" s="12" t="s">
        <v>502</v>
      </c>
      <c r="C389" s="18"/>
      <c r="D389" s="18"/>
      <c r="E389" s="18"/>
      <c r="F389" s="18"/>
      <c r="G389" s="18"/>
    </row>
    <row r="390" spans="1:7" x14ac:dyDescent="0.25">
      <c r="A390" s="5"/>
      <c r="B390" s="13" t="s">
        <v>420</v>
      </c>
      <c r="C390" s="19"/>
      <c r="D390" s="19"/>
      <c r="E390" s="19"/>
      <c r="F390" s="19"/>
      <c r="G390" s="19"/>
    </row>
    <row r="391" spans="1:7" x14ac:dyDescent="0.25">
      <c r="A391" s="6" t="s">
        <v>503</v>
      </c>
      <c r="B391" s="14" t="s">
        <v>156</v>
      </c>
      <c r="C391" s="20">
        <f>(3)*(1)*(1)*(1)*(1 + (0))</f>
        <v>3</v>
      </c>
      <c r="D391" s="20" t="s">
        <v>29</v>
      </c>
      <c r="E391" s="20">
        <f>(0)</f>
        <v>0</v>
      </c>
      <c r="F391" s="20">
        <f>(0)</f>
        <v>0</v>
      </c>
      <c r="G391" s="20">
        <f>(C391 * E391 + C391 * E391 * F391)</f>
        <v>0</v>
      </c>
    </row>
    <row r="392" spans="1:7" x14ac:dyDescent="0.25">
      <c r="A392" s="5"/>
      <c r="B392" s="13" t="s">
        <v>504</v>
      </c>
      <c r="C392" s="19"/>
      <c r="D392" s="19"/>
      <c r="E392" s="19"/>
      <c r="F392" s="19"/>
      <c r="G392" s="19"/>
    </row>
    <row r="393" spans="1:7" ht="30" x14ac:dyDescent="0.25">
      <c r="A393" s="6" t="s">
        <v>505</v>
      </c>
      <c r="B393" s="14" t="s">
        <v>506</v>
      </c>
      <c r="C393" s="20">
        <f>(4)*(1)*(1)*(1)*(1 + (0))</f>
        <v>4</v>
      </c>
      <c r="D393" s="20" t="s">
        <v>29</v>
      </c>
      <c r="E393" s="20">
        <f>(0)</f>
        <v>0</v>
      </c>
      <c r="F393" s="20">
        <f>(0)</f>
        <v>0</v>
      </c>
      <c r="G393" s="20">
        <f>(C393 * E393 + C393 * E393 * F393)</f>
        <v>0</v>
      </c>
    </row>
    <row r="394" spans="1:7" ht="45" x14ac:dyDescent="0.25">
      <c r="A394" s="4"/>
      <c r="B394" s="12" t="s">
        <v>419</v>
      </c>
      <c r="C394" s="18"/>
      <c r="D394" s="18"/>
      <c r="E394" s="18"/>
      <c r="F394" s="18"/>
      <c r="G394" s="18"/>
    </row>
    <row r="395" spans="1:7" x14ac:dyDescent="0.25">
      <c r="A395" s="5"/>
      <c r="B395" s="13" t="s">
        <v>420</v>
      </c>
      <c r="C395" s="19"/>
      <c r="D395" s="19"/>
      <c r="E395" s="19"/>
      <c r="F395" s="19"/>
      <c r="G395" s="19"/>
    </row>
    <row r="396" spans="1:7" x14ac:dyDescent="0.25">
      <c r="A396" s="6" t="s">
        <v>507</v>
      </c>
      <c r="B396" s="14" t="s">
        <v>156</v>
      </c>
      <c r="C396" s="20">
        <f>(3)*(1)*(1)*(1)*(1 + (0))</f>
        <v>3</v>
      </c>
      <c r="D396" s="20" t="s">
        <v>29</v>
      </c>
      <c r="E396" s="20">
        <f>(0)</f>
        <v>0</v>
      </c>
      <c r="F396" s="20">
        <f>(0)</f>
        <v>0</v>
      </c>
      <c r="G396" s="20">
        <f>(C396 * E396 + C396 * E396 * F396)</f>
        <v>0</v>
      </c>
    </row>
    <row r="397" spans="1:7" ht="30" x14ac:dyDescent="0.25">
      <c r="A397" s="6" t="s">
        <v>508</v>
      </c>
      <c r="B397" s="14" t="s">
        <v>422</v>
      </c>
      <c r="C397" s="20">
        <f>(14)*(1)*(1)*(1)*(1 + (0))</f>
        <v>14</v>
      </c>
      <c r="D397" s="20" t="s">
        <v>172</v>
      </c>
      <c r="E397" s="20">
        <f>(0)</f>
        <v>0</v>
      </c>
      <c r="F397" s="20">
        <f>(0)</f>
        <v>0</v>
      </c>
      <c r="G397" s="20">
        <f>(C397 * E397 + C397 * E397 * F397)</f>
        <v>0</v>
      </c>
    </row>
    <row r="398" spans="1:7" ht="105" x14ac:dyDescent="0.25">
      <c r="A398" s="4"/>
      <c r="B398" s="12" t="s">
        <v>423</v>
      </c>
      <c r="C398" s="18"/>
      <c r="D398" s="18"/>
      <c r="E398" s="18"/>
      <c r="F398" s="18"/>
      <c r="G398" s="18"/>
    </row>
    <row r="399" spans="1:7" x14ac:dyDescent="0.25">
      <c r="A399" s="5"/>
      <c r="B399" s="13" t="s">
        <v>420</v>
      </c>
      <c r="C399" s="19"/>
      <c r="D399" s="19"/>
      <c r="E399" s="19"/>
      <c r="F399" s="19"/>
      <c r="G399" s="19"/>
    </row>
    <row r="400" spans="1:7" x14ac:dyDescent="0.25">
      <c r="A400" s="6" t="s">
        <v>509</v>
      </c>
      <c r="B400" s="14" t="s">
        <v>156</v>
      </c>
      <c r="C400" s="20">
        <f>(34)*(1)*(1)*(1)*(1 + (0))</f>
        <v>34</v>
      </c>
      <c r="D400" s="20" t="s">
        <v>29</v>
      </c>
      <c r="E400" s="20">
        <f>(0)</f>
        <v>0</v>
      </c>
      <c r="F400" s="20">
        <f>(0)</f>
        <v>0</v>
      </c>
      <c r="G400" s="20">
        <f>(C400 * E400 + C400 * E400 * F400)</f>
        <v>0</v>
      </c>
    </row>
    <row r="401" spans="1:7" ht="30" x14ac:dyDescent="0.25">
      <c r="A401" s="6" t="s">
        <v>510</v>
      </c>
      <c r="B401" s="14" t="s">
        <v>422</v>
      </c>
      <c r="C401" s="20">
        <f>(14)*(1)*(1)*(1)*(1 + (0))</f>
        <v>14</v>
      </c>
      <c r="D401" s="20" t="s">
        <v>172</v>
      </c>
      <c r="E401" s="20">
        <f>(0)</f>
        <v>0</v>
      </c>
      <c r="F401" s="20">
        <f>(0)</f>
        <v>0</v>
      </c>
      <c r="G401" s="20">
        <f>(C401 * E401 + C401 * E401 * F401)</f>
        <v>0</v>
      </c>
    </row>
    <row r="402" spans="1:7" ht="126" x14ac:dyDescent="0.25">
      <c r="A402" s="3"/>
      <c r="B402" s="11" t="s">
        <v>511</v>
      </c>
      <c r="C402" s="17"/>
      <c r="D402" s="17"/>
      <c r="E402" s="17"/>
      <c r="F402" s="17"/>
      <c r="G402" s="17"/>
    </row>
    <row r="403" spans="1:7" ht="15.75" x14ac:dyDescent="0.25">
      <c r="A403" s="3"/>
      <c r="B403" s="11" t="s">
        <v>512</v>
      </c>
      <c r="C403" s="17"/>
      <c r="D403" s="17"/>
      <c r="E403" s="17"/>
      <c r="F403" s="17"/>
      <c r="G403" s="17"/>
    </row>
    <row r="404" spans="1:7" ht="30" x14ac:dyDescent="0.25">
      <c r="A404" s="4"/>
      <c r="B404" s="12" t="s">
        <v>513</v>
      </c>
      <c r="C404" s="18"/>
      <c r="D404" s="18"/>
      <c r="E404" s="18"/>
      <c r="F404" s="18"/>
      <c r="G404" s="18"/>
    </row>
    <row r="405" spans="1:7" x14ac:dyDescent="0.25">
      <c r="A405" s="5"/>
      <c r="B405" s="13" t="s">
        <v>514</v>
      </c>
      <c r="C405" s="19"/>
      <c r="D405" s="19"/>
      <c r="E405" s="19"/>
      <c r="F405" s="19"/>
      <c r="G405" s="19"/>
    </row>
    <row r="406" spans="1:7" ht="45" x14ac:dyDescent="0.25">
      <c r="A406" s="6" t="s">
        <v>515</v>
      </c>
      <c r="B406" s="14" t="s">
        <v>516</v>
      </c>
      <c r="C406" s="20">
        <f>(1)*(1)*(1)*(1)*(1 + (0))</f>
        <v>1</v>
      </c>
      <c r="D406" s="20" t="s">
        <v>35</v>
      </c>
      <c r="E406" s="20">
        <f>(0)</f>
        <v>0</v>
      </c>
      <c r="F406" s="20">
        <f>(0)</f>
        <v>0</v>
      </c>
      <c r="G406" s="20">
        <f>(C406 * E406 + C406 * E406 * F406)</f>
        <v>0</v>
      </c>
    </row>
    <row r="407" spans="1:7" ht="60" x14ac:dyDescent="0.25">
      <c r="A407" s="4"/>
      <c r="B407" s="12" t="s">
        <v>517</v>
      </c>
      <c r="C407" s="18"/>
      <c r="D407" s="18"/>
      <c r="E407" s="18"/>
      <c r="F407" s="18"/>
      <c r="G407" s="18"/>
    </row>
    <row r="408" spans="1:7" x14ac:dyDescent="0.25">
      <c r="A408" s="5"/>
      <c r="B408" s="13" t="s">
        <v>514</v>
      </c>
      <c r="C408" s="19"/>
      <c r="D408" s="19"/>
      <c r="E408" s="19"/>
      <c r="F408" s="19"/>
      <c r="G408" s="19"/>
    </row>
    <row r="409" spans="1:7" ht="45" x14ac:dyDescent="0.25">
      <c r="A409" s="6" t="s">
        <v>518</v>
      </c>
      <c r="B409" s="14" t="s">
        <v>516</v>
      </c>
      <c r="C409" s="20">
        <f>(1)*(1)*(1)*(1)*(1 + (0))</f>
        <v>1</v>
      </c>
      <c r="D409" s="20" t="s">
        <v>35</v>
      </c>
      <c r="E409" s="20">
        <f>(0)</f>
        <v>0</v>
      </c>
      <c r="F409" s="20">
        <f>(0)</f>
        <v>0</v>
      </c>
      <c r="G409" s="20">
        <f>(C409 * E409 + C409 * E409 * F409)</f>
        <v>0</v>
      </c>
    </row>
    <row r="410" spans="1:7" ht="78.75" x14ac:dyDescent="0.25">
      <c r="A410" s="3"/>
      <c r="B410" s="11" t="s">
        <v>519</v>
      </c>
      <c r="C410" s="17"/>
      <c r="D410" s="17"/>
      <c r="E410" s="17"/>
      <c r="F410" s="17"/>
      <c r="G410" s="17"/>
    </row>
    <row r="411" spans="1:7" ht="47.25" x14ac:dyDescent="0.25">
      <c r="A411" s="3"/>
      <c r="B411" s="11" t="s">
        <v>425</v>
      </c>
      <c r="C411" s="17"/>
      <c r="D411" s="17"/>
      <c r="E411" s="17"/>
      <c r="F411" s="17"/>
      <c r="G411" s="17"/>
    </row>
    <row r="412" spans="1:7" x14ac:dyDescent="0.25">
      <c r="A412" s="4"/>
      <c r="B412" s="12" t="s">
        <v>496</v>
      </c>
      <c r="C412" s="18"/>
      <c r="D412" s="18"/>
      <c r="E412" s="18"/>
      <c r="F412" s="18"/>
      <c r="G412" s="18"/>
    </row>
    <row r="413" spans="1:7" ht="30" x14ac:dyDescent="0.25">
      <c r="A413" s="5"/>
      <c r="B413" s="13" t="s">
        <v>520</v>
      </c>
      <c r="C413" s="19"/>
      <c r="D413" s="19"/>
      <c r="E413" s="19"/>
      <c r="F413" s="19"/>
      <c r="G413" s="19"/>
    </row>
    <row r="414" spans="1:7" x14ac:dyDescent="0.25">
      <c r="A414" s="6" t="s">
        <v>521</v>
      </c>
      <c r="B414" s="14" t="s">
        <v>522</v>
      </c>
      <c r="C414" s="20">
        <f>(38)*(1)*(1)*(1)*(1 + (0))</f>
        <v>38</v>
      </c>
      <c r="D414" s="20" t="s">
        <v>172</v>
      </c>
      <c r="E414" s="20">
        <f>(0)</f>
        <v>0</v>
      </c>
      <c r="F414" s="20">
        <f>(0)</f>
        <v>0</v>
      </c>
      <c r="G414" s="20">
        <f>(C414 * E414 + C414 * E414 * F414)</f>
        <v>0</v>
      </c>
    </row>
    <row r="415" spans="1:7" ht="18.75" x14ac:dyDescent="0.25">
      <c r="A415" s="2"/>
      <c r="B415" s="10" t="s">
        <v>523</v>
      </c>
      <c r="C415" s="16"/>
      <c r="D415" s="16"/>
      <c r="E415" s="16"/>
      <c r="F415" s="16"/>
      <c r="G415" s="16"/>
    </row>
    <row r="416" spans="1:7" ht="47.25" x14ac:dyDescent="0.25">
      <c r="A416" s="3"/>
      <c r="B416" s="11" t="s">
        <v>524</v>
      </c>
      <c r="C416" s="17"/>
      <c r="D416" s="17"/>
      <c r="E416" s="17"/>
      <c r="F416" s="17"/>
      <c r="G416" s="17"/>
    </row>
    <row r="417" spans="1:7" ht="225" x14ac:dyDescent="0.25">
      <c r="A417" s="4"/>
      <c r="B417" s="12" t="s">
        <v>525</v>
      </c>
      <c r="C417" s="18"/>
      <c r="D417" s="18"/>
      <c r="E417" s="18"/>
      <c r="F417" s="18"/>
      <c r="G417" s="18"/>
    </row>
    <row r="418" spans="1:7" x14ac:dyDescent="0.25">
      <c r="A418" s="5"/>
      <c r="B418" s="13" t="s">
        <v>526</v>
      </c>
      <c r="C418" s="19"/>
      <c r="D418" s="19"/>
      <c r="E418" s="19"/>
      <c r="F418" s="19"/>
      <c r="G418" s="19"/>
    </row>
    <row r="419" spans="1:7" x14ac:dyDescent="0.25">
      <c r="A419" s="6" t="s">
        <v>527</v>
      </c>
      <c r="B419" s="14" t="s">
        <v>528</v>
      </c>
      <c r="C419" s="20">
        <f>(90)*(1)*(1)*(1)*(1 + (0))</f>
        <v>90</v>
      </c>
      <c r="D419" s="20" t="s">
        <v>172</v>
      </c>
      <c r="E419" s="20">
        <f>(0)</f>
        <v>0</v>
      </c>
      <c r="F419" s="20">
        <f>(0)</f>
        <v>0</v>
      </c>
      <c r="G419" s="20">
        <f>(C419 * E419 + C419 * E419 * F419)</f>
        <v>0</v>
      </c>
    </row>
    <row r="420" spans="1:7" x14ac:dyDescent="0.25">
      <c r="A420" s="6" t="s">
        <v>529</v>
      </c>
      <c r="B420" s="14" t="s">
        <v>530</v>
      </c>
      <c r="C420" s="20">
        <f>(104)*(1)*(1)*(1)*(1 + (0))</f>
        <v>104</v>
      </c>
      <c r="D420" s="20" t="s">
        <v>172</v>
      </c>
      <c r="E420" s="20">
        <f>(0)</f>
        <v>0</v>
      </c>
      <c r="F420" s="20">
        <f>(0)</f>
        <v>0</v>
      </c>
      <c r="G420" s="20">
        <f>(C420 * E420 + C420 * E420 * F420)</f>
        <v>0</v>
      </c>
    </row>
    <row r="421" spans="1:7" x14ac:dyDescent="0.25">
      <c r="A421" s="6" t="s">
        <v>531</v>
      </c>
      <c r="B421" s="14" t="s">
        <v>532</v>
      </c>
      <c r="C421" s="20">
        <f>(106)*(1)*(1)*(1)*(1 + (0))</f>
        <v>106</v>
      </c>
      <c r="D421" s="20" t="s">
        <v>172</v>
      </c>
      <c r="E421" s="20">
        <f>(0)</f>
        <v>0</v>
      </c>
      <c r="F421" s="20">
        <f>(0)</f>
        <v>0</v>
      </c>
      <c r="G421" s="20">
        <f>(C421 * E421 + C421 * E421 * F421)</f>
        <v>0</v>
      </c>
    </row>
    <row r="422" spans="1:7" x14ac:dyDescent="0.25">
      <c r="A422" s="6" t="s">
        <v>533</v>
      </c>
      <c r="B422" s="14" t="s">
        <v>534</v>
      </c>
      <c r="C422" s="20">
        <f>(11)*(1)*(1)*(1)*(1 + (0))</f>
        <v>11</v>
      </c>
      <c r="D422" s="20" t="s">
        <v>172</v>
      </c>
      <c r="E422" s="20">
        <f>(0)</f>
        <v>0</v>
      </c>
      <c r="F422" s="20">
        <f>(0)</f>
        <v>0</v>
      </c>
      <c r="G422" s="20">
        <f>(C422 * E422 + C422 * E422 * F422)</f>
        <v>0</v>
      </c>
    </row>
    <row r="423" spans="1:7" ht="240" x14ac:dyDescent="0.25">
      <c r="A423" s="4"/>
      <c r="B423" s="12" t="s">
        <v>535</v>
      </c>
      <c r="C423" s="18"/>
      <c r="D423" s="18"/>
      <c r="E423" s="18"/>
      <c r="F423" s="18"/>
      <c r="G423" s="18"/>
    </row>
    <row r="424" spans="1:7" x14ac:dyDescent="0.25">
      <c r="A424" s="5"/>
      <c r="B424" s="13" t="s">
        <v>526</v>
      </c>
      <c r="C424" s="19"/>
      <c r="D424" s="19"/>
      <c r="E424" s="19"/>
      <c r="F424" s="19"/>
      <c r="G424" s="19"/>
    </row>
    <row r="425" spans="1:7" x14ac:dyDescent="0.25">
      <c r="A425" s="6" t="s">
        <v>536</v>
      </c>
      <c r="B425" s="14" t="s">
        <v>528</v>
      </c>
      <c r="C425" s="20">
        <f>(76)*(1)*(1)*(1)*(1 + (0))</f>
        <v>76</v>
      </c>
      <c r="D425" s="20" t="s">
        <v>172</v>
      </c>
      <c r="E425" s="20">
        <f>(0)</f>
        <v>0</v>
      </c>
      <c r="F425" s="20">
        <f>(0)</f>
        <v>0</v>
      </c>
      <c r="G425" s="20">
        <f>(C425 * E425 + C425 * E425 * F425)</f>
        <v>0</v>
      </c>
    </row>
    <row r="426" spans="1:7" x14ac:dyDescent="0.25">
      <c r="A426" s="6" t="s">
        <v>537</v>
      </c>
      <c r="B426" s="14" t="s">
        <v>532</v>
      </c>
      <c r="C426" s="20">
        <f>(63)*(1)*(1)*(1)*(1 + (0))</f>
        <v>63</v>
      </c>
      <c r="D426" s="20" t="s">
        <v>172</v>
      </c>
      <c r="E426" s="20">
        <f>(0)</f>
        <v>0</v>
      </c>
      <c r="F426" s="20">
        <f>(0)</f>
        <v>0</v>
      </c>
      <c r="G426" s="20">
        <f>(C426 * E426 + C426 * E426 * F426)</f>
        <v>0</v>
      </c>
    </row>
    <row r="427" spans="1:7" x14ac:dyDescent="0.25">
      <c r="A427" s="6" t="s">
        <v>538</v>
      </c>
      <c r="B427" s="14" t="s">
        <v>534</v>
      </c>
      <c r="C427" s="20">
        <f>(6)*(1)*(1)*(1)*(1 + (0))</f>
        <v>6</v>
      </c>
      <c r="D427" s="20" t="s">
        <v>172</v>
      </c>
      <c r="E427" s="20">
        <f>(0)</f>
        <v>0</v>
      </c>
      <c r="F427" s="20">
        <f>(0)</f>
        <v>0</v>
      </c>
      <c r="G427" s="20">
        <f>(C427 * E427 + C427 * E427 * F427)</f>
        <v>0</v>
      </c>
    </row>
    <row r="428" spans="1:7" ht="30" x14ac:dyDescent="0.25">
      <c r="A428" s="5"/>
      <c r="B428" s="13" t="s">
        <v>539</v>
      </c>
      <c r="C428" s="19"/>
      <c r="D428" s="19"/>
      <c r="E428" s="19"/>
      <c r="F428" s="19"/>
      <c r="G428" s="19"/>
    </row>
    <row r="429" spans="1:7" x14ac:dyDescent="0.25">
      <c r="A429" s="6" t="s">
        <v>540</v>
      </c>
      <c r="B429" s="14" t="s">
        <v>541</v>
      </c>
      <c r="C429" s="20">
        <f>(94)*(1)*(1)*(1)*(1 + (0))</f>
        <v>94</v>
      </c>
      <c r="D429" s="20" t="s">
        <v>172</v>
      </c>
      <c r="E429" s="20">
        <f>(0)</f>
        <v>0</v>
      </c>
      <c r="F429" s="20">
        <f>(0)</f>
        <v>0</v>
      </c>
      <c r="G429" s="20">
        <f>(C429 * E429 + C429 * E429 * F429)</f>
        <v>0</v>
      </c>
    </row>
    <row r="430" spans="1:7" ht="31.5" x14ac:dyDescent="0.25">
      <c r="A430" s="3"/>
      <c r="B430" s="11" t="s">
        <v>542</v>
      </c>
      <c r="C430" s="17"/>
      <c r="D430" s="17"/>
      <c r="E430" s="17"/>
      <c r="F430" s="17"/>
      <c r="G430" s="17"/>
    </row>
    <row r="431" spans="1:7" ht="90" x14ac:dyDescent="0.25">
      <c r="A431" s="4"/>
      <c r="B431" s="12" t="s">
        <v>543</v>
      </c>
      <c r="C431" s="18"/>
      <c r="D431" s="18"/>
      <c r="E431" s="18"/>
      <c r="F431" s="18"/>
      <c r="G431" s="18"/>
    </row>
    <row r="432" spans="1:7" x14ac:dyDescent="0.25">
      <c r="A432" s="5"/>
      <c r="B432" s="13" t="s">
        <v>79</v>
      </c>
      <c r="C432" s="19"/>
      <c r="D432" s="19"/>
      <c r="E432" s="19"/>
      <c r="F432" s="19"/>
      <c r="G432" s="19"/>
    </row>
    <row r="433" spans="1:7" x14ac:dyDescent="0.25">
      <c r="A433" s="6" t="s">
        <v>544</v>
      </c>
      <c r="B433" s="14" t="s">
        <v>353</v>
      </c>
      <c r="C433" s="20">
        <f>(65)*(1)*(1)*(1)*(1 + (0))</f>
        <v>65</v>
      </c>
      <c r="D433" s="20" t="s">
        <v>29</v>
      </c>
      <c r="E433" s="20">
        <f>(0)</f>
        <v>0</v>
      </c>
      <c r="F433" s="20">
        <f>(0)</f>
        <v>0</v>
      </c>
      <c r="G433" s="20">
        <f>(C433 * E433 + C433 * E433 * F433)</f>
        <v>0</v>
      </c>
    </row>
    <row r="434" spans="1:7" ht="47.25" x14ac:dyDescent="0.25">
      <c r="A434" s="3"/>
      <c r="B434" s="11" t="s">
        <v>545</v>
      </c>
      <c r="C434" s="17"/>
      <c r="D434" s="17"/>
      <c r="E434" s="17"/>
      <c r="F434" s="17"/>
      <c r="G434" s="17"/>
    </row>
    <row r="435" spans="1:7" ht="45" x14ac:dyDescent="0.25">
      <c r="A435" s="4"/>
      <c r="B435" s="12" t="s">
        <v>546</v>
      </c>
      <c r="C435" s="18"/>
      <c r="D435" s="18"/>
      <c r="E435" s="18"/>
      <c r="F435" s="18"/>
      <c r="G435" s="18"/>
    </row>
    <row r="436" spans="1:7" x14ac:dyDescent="0.25">
      <c r="A436" s="5"/>
      <c r="B436" s="13" t="s">
        <v>79</v>
      </c>
      <c r="C436" s="19"/>
      <c r="D436" s="19"/>
      <c r="E436" s="19"/>
      <c r="F436" s="19"/>
      <c r="G436" s="19"/>
    </row>
    <row r="437" spans="1:7" x14ac:dyDescent="0.25">
      <c r="A437" s="6" t="s">
        <v>547</v>
      </c>
      <c r="B437" s="14" t="s">
        <v>353</v>
      </c>
      <c r="C437" s="20">
        <f>(667)*(1)*(1)*(1)*(1 + (0))</f>
        <v>667</v>
      </c>
      <c r="D437" s="20" t="s">
        <v>29</v>
      </c>
      <c r="E437" s="20">
        <f>(0)</f>
        <v>0</v>
      </c>
      <c r="F437" s="20">
        <f>(0)</f>
        <v>0</v>
      </c>
      <c r="G437" s="20">
        <f>(C437 * E437 + C437 * E437 * F437)</f>
        <v>0</v>
      </c>
    </row>
    <row r="438" spans="1:7" x14ac:dyDescent="0.25">
      <c r="A438" s="6" t="s">
        <v>548</v>
      </c>
      <c r="B438" s="14" t="s">
        <v>541</v>
      </c>
      <c r="C438" s="20">
        <f>(94)*(1)*(1)*(1)*(1 + (0))</f>
        <v>94</v>
      </c>
      <c r="D438" s="20" t="s">
        <v>172</v>
      </c>
      <c r="E438" s="20">
        <f>(0)</f>
        <v>0</v>
      </c>
      <c r="F438" s="20">
        <f>(0)</f>
        <v>0</v>
      </c>
      <c r="G438" s="20">
        <f>(C438 * E438 + C438 * E438 * F438)</f>
        <v>0</v>
      </c>
    </row>
    <row r="439" spans="1:7" ht="45" x14ac:dyDescent="0.25">
      <c r="A439" s="4"/>
      <c r="B439" s="12" t="s">
        <v>549</v>
      </c>
      <c r="C439" s="18"/>
      <c r="D439" s="18"/>
      <c r="E439" s="18"/>
      <c r="F439" s="18"/>
      <c r="G439" s="18"/>
    </row>
    <row r="440" spans="1:7" x14ac:dyDescent="0.25">
      <c r="A440" s="5"/>
      <c r="B440" s="13" t="s">
        <v>550</v>
      </c>
      <c r="C440" s="19"/>
      <c r="D440" s="19"/>
      <c r="E440" s="19"/>
      <c r="F440" s="19"/>
      <c r="G440" s="19"/>
    </row>
    <row r="441" spans="1:7" x14ac:dyDescent="0.25">
      <c r="A441" s="6" t="s">
        <v>551</v>
      </c>
      <c r="B441" s="14" t="s">
        <v>552</v>
      </c>
      <c r="C441" s="20">
        <f>(106)*(1)*(1)*(1)*(1 + (0))</f>
        <v>106</v>
      </c>
      <c r="D441" s="20" t="s">
        <v>172</v>
      </c>
      <c r="E441" s="20">
        <f>(0)</f>
        <v>0</v>
      </c>
      <c r="F441" s="20">
        <f>(0)</f>
        <v>0</v>
      </c>
      <c r="G441" s="20">
        <f>(C441 * E441 + C441 * E441 * F441)</f>
        <v>0</v>
      </c>
    </row>
    <row r="442" spans="1:7" ht="47.25" x14ac:dyDescent="0.25">
      <c r="A442" s="3"/>
      <c r="B442" s="11" t="s">
        <v>553</v>
      </c>
      <c r="C442" s="17"/>
      <c r="D442" s="17"/>
      <c r="E442" s="17"/>
      <c r="F442" s="17"/>
      <c r="G442" s="17"/>
    </row>
    <row r="443" spans="1:7" ht="90" x14ac:dyDescent="0.25">
      <c r="A443" s="4"/>
      <c r="B443" s="12" t="s">
        <v>554</v>
      </c>
      <c r="C443" s="18"/>
      <c r="D443" s="18"/>
      <c r="E443" s="18"/>
      <c r="F443" s="18"/>
      <c r="G443" s="18"/>
    </row>
    <row r="444" spans="1:7" x14ac:dyDescent="0.25">
      <c r="A444" s="5"/>
      <c r="B444" s="13" t="s">
        <v>79</v>
      </c>
      <c r="C444" s="19"/>
      <c r="D444" s="19"/>
      <c r="E444" s="19"/>
      <c r="F444" s="19"/>
      <c r="G444" s="19"/>
    </row>
    <row r="445" spans="1:7" ht="30" x14ac:dyDescent="0.25">
      <c r="A445" s="6" t="s">
        <v>555</v>
      </c>
      <c r="B445" s="14" t="s">
        <v>556</v>
      </c>
      <c r="C445" s="20">
        <f>(10)*(1)*(1)*(1)*(1 + (0))</f>
        <v>10</v>
      </c>
      <c r="D445" s="20" t="s">
        <v>29</v>
      </c>
      <c r="E445" s="20">
        <f>(0)</f>
        <v>0</v>
      </c>
      <c r="F445" s="20">
        <f>(0)</f>
        <v>0</v>
      </c>
      <c r="G445" s="20">
        <f>(C445 * E445 + C445 * E445 * F445)</f>
        <v>0</v>
      </c>
    </row>
    <row r="446" spans="1:7" ht="30" x14ac:dyDescent="0.25">
      <c r="A446" s="6" t="s">
        <v>557</v>
      </c>
      <c r="B446" s="14" t="s">
        <v>558</v>
      </c>
      <c r="C446" s="20">
        <f>(30)*(1)*(1)*(1)*(1 + (0))</f>
        <v>30</v>
      </c>
      <c r="D446" s="20" t="s">
        <v>29</v>
      </c>
      <c r="E446" s="20">
        <f>(0)</f>
        <v>0</v>
      </c>
      <c r="F446" s="20">
        <f>(0)</f>
        <v>0</v>
      </c>
      <c r="G446" s="20">
        <f>(C446 * E446 + C446 * E446 * F446)</f>
        <v>0</v>
      </c>
    </row>
    <row r="447" spans="1:7" ht="30" x14ac:dyDescent="0.25">
      <c r="A447" s="6" t="s">
        <v>559</v>
      </c>
      <c r="B447" s="14" t="s">
        <v>560</v>
      </c>
      <c r="C447" s="20">
        <f>(20)*(1)*(1)*(1)*(1 + (0))</f>
        <v>20</v>
      </c>
      <c r="D447" s="20" t="s">
        <v>172</v>
      </c>
      <c r="E447" s="20">
        <f>(0)</f>
        <v>0</v>
      </c>
      <c r="F447" s="20">
        <f>(0)</f>
        <v>0</v>
      </c>
      <c r="G447" s="20">
        <f>(C447 * E447 + C447 * E447 * F447)</f>
        <v>0</v>
      </c>
    </row>
    <row r="448" spans="1:7" ht="30" x14ac:dyDescent="0.25">
      <c r="A448" s="4"/>
      <c r="B448" s="12" t="s">
        <v>561</v>
      </c>
      <c r="C448" s="18"/>
      <c r="D448" s="18"/>
      <c r="E448" s="18"/>
      <c r="F448" s="18"/>
      <c r="G448" s="18"/>
    </row>
    <row r="449" spans="1:7" x14ac:dyDescent="0.25">
      <c r="A449" s="5"/>
      <c r="B449" s="13" t="s">
        <v>562</v>
      </c>
      <c r="C449" s="19"/>
      <c r="D449" s="19"/>
      <c r="E449" s="19"/>
      <c r="F449" s="19"/>
      <c r="G449" s="19"/>
    </row>
    <row r="450" spans="1:7" ht="30" x14ac:dyDescent="0.25">
      <c r="A450" s="6" t="s">
        <v>563</v>
      </c>
      <c r="B450" s="14" t="s">
        <v>564</v>
      </c>
      <c r="C450" s="20">
        <f>(25)*(1)*(1)*(1)*(1 + (0))</f>
        <v>25</v>
      </c>
      <c r="D450" s="20" t="s">
        <v>172</v>
      </c>
      <c r="E450" s="20">
        <f>(0)</f>
        <v>0</v>
      </c>
      <c r="F450" s="20">
        <f>(0)</f>
        <v>0</v>
      </c>
      <c r="G450" s="20">
        <f>(C450 * E450 + C450 * E450 * F450)</f>
        <v>0</v>
      </c>
    </row>
    <row r="451" spans="1:7" ht="31.5" x14ac:dyDescent="0.25">
      <c r="A451" s="3"/>
      <c r="B451" s="11" t="s">
        <v>152</v>
      </c>
      <c r="C451" s="17"/>
      <c r="D451" s="17"/>
      <c r="E451" s="17"/>
      <c r="F451" s="17"/>
      <c r="G451" s="17"/>
    </row>
    <row r="452" spans="1:7" ht="105" x14ac:dyDescent="0.25">
      <c r="A452" s="4"/>
      <c r="B452" s="12" t="s">
        <v>565</v>
      </c>
      <c r="C452" s="18"/>
      <c r="D452" s="18"/>
      <c r="E452" s="18"/>
      <c r="F452" s="18"/>
      <c r="G452" s="18"/>
    </row>
    <row r="453" spans="1:7" x14ac:dyDescent="0.25">
      <c r="A453" s="5"/>
      <c r="B453" s="13" t="s">
        <v>420</v>
      </c>
      <c r="C453" s="19"/>
      <c r="D453" s="19"/>
      <c r="E453" s="19"/>
      <c r="F453" s="19"/>
      <c r="G453" s="19"/>
    </row>
    <row r="454" spans="1:7" x14ac:dyDescent="0.25">
      <c r="A454" s="6" t="s">
        <v>566</v>
      </c>
      <c r="B454" s="14" t="s">
        <v>156</v>
      </c>
      <c r="C454" s="20">
        <f>(596)*(1)*(1)*(1)*(1 + (0))</f>
        <v>596</v>
      </c>
      <c r="D454" s="20" t="s">
        <v>29</v>
      </c>
      <c r="E454" s="20">
        <f>(0)</f>
        <v>0</v>
      </c>
      <c r="F454" s="20">
        <f>(0)</f>
        <v>0</v>
      </c>
      <c r="G454" s="20">
        <f>(C454 * E454 + C454 * E454 * F454)</f>
        <v>0</v>
      </c>
    </row>
    <row r="455" spans="1:7" ht="105" x14ac:dyDescent="0.25">
      <c r="A455" s="4"/>
      <c r="B455" s="12" t="s">
        <v>567</v>
      </c>
      <c r="C455" s="18"/>
      <c r="D455" s="18"/>
      <c r="E455" s="18"/>
      <c r="F455" s="18"/>
      <c r="G455" s="18"/>
    </row>
    <row r="456" spans="1:7" x14ac:dyDescent="0.25">
      <c r="A456" s="5"/>
      <c r="B456" s="13" t="s">
        <v>420</v>
      </c>
      <c r="C456" s="19"/>
      <c r="D456" s="19"/>
      <c r="E456" s="19"/>
      <c r="F456" s="19"/>
      <c r="G456" s="19"/>
    </row>
    <row r="457" spans="1:7" x14ac:dyDescent="0.25">
      <c r="A457" s="6" t="s">
        <v>568</v>
      </c>
      <c r="B457" s="14" t="s">
        <v>156</v>
      </c>
      <c r="C457" s="20">
        <f>(685)*(1)*(1)*(1)*(1 + (0))</f>
        <v>685</v>
      </c>
      <c r="D457" s="20" t="s">
        <v>29</v>
      </c>
      <c r="E457" s="20">
        <f>(0)</f>
        <v>0</v>
      </c>
      <c r="F457" s="20">
        <f>(0)</f>
        <v>0</v>
      </c>
      <c r="G457" s="20">
        <f>(C457 * E457 + C457 * E457 * F457)</f>
        <v>0</v>
      </c>
    </row>
    <row r="458" spans="1:7" ht="18.75" x14ac:dyDescent="0.25">
      <c r="A458" s="2"/>
      <c r="B458" s="10" t="s">
        <v>569</v>
      </c>
      <c r="C458" s="16"/>
      <c r="D458" s="16"/>
      <c r="E458" s="16"/>
      <c r="F458" s="16"/>
      <c r="G458" s="16"/>
    </row>
    <row r="459" spans="1:7" ht="47.25" x14ac:dyDescent="0.25">
      <c r="A459" s="3"/>
      <c r="B459" s="11" t="s">
        <v>570</v>
      </c>
      <c r="C459" s="17"/>
      <c r="D459" s="17"/>
      <c r="E459" s="17"/>
      <c r="F459" s="17"/>
      <c r="G459" s="17"/>
    </row>
    <row r="460" spans="1:7" ht="30" x14ac:dyDescent="0.25">
      <c r="A460" s="4"/>
      <c r="B460" s="12" t="s">
        <v>571</v>
      </c>
      <c r="C460" s="18"/>
      <c r="D460" s="18"/>
      <c r="E460" s="18"/>
      <c r="F460" s="18"/>
      <c r="G460" s="18"/>
    </row>
    <row r="461" spans="1:7" x14ac:dyDescent="0.25">
      <c r="A461" s="5"/>
      <c r="B461" s="13" t="s">
        <v>111</v>
      </c>
      <c r="C461" s="19"/>
      <c r="D461" s="19"/>
      <c r="E461" s="19"/>
      <c r="F461" s="19"/>
      <c r="G461" s="19"/>
    </row>
    <row r="462" spans="1:7" x14ac:dyDescent="0.25">
      <c r="A462" s="6" t="s">
        <v>572</v>
      </c>
      <c r="B462" s="14" t="s">
        <v>573</v>
      </c>
      <c r="C462" s="20">
        <f>(644)*(1)*(1)*(1)*(1 + (0))</f>
        <v>644</v>
      </c>
      <c r="D462" s="20" t="s">
        <v>29</v>
      </c>
      <c r="E462" s="20">
        <f>(0)</f>
        <v>0</v>
      </c>
      <c r="F462" s="20">
        <f>(0)</f>
        <v>0</v>
      </c>
      <c r="G462" s="20">
        <f>(C462 * E462 + C462 * E462 * F462)</f>
        <v>0</v>
      </c>
    </row>
    <row r="463" spans="1:7" x14ac:dyDescent="0.25">
      <c r="A463" s="6" t="s">
        <v>574</v>
      </c>
      <c r="B463" s="14" t="s">
        <v>575</v>
      </c>
      <c r="C463" s="20">
        <f>(715)*(1)*(1)*(1)*(1 + (0))</f>
        <v>715</v>
      </c>
      <c r="D463" s="20" t="s">
        <v>29</v>
      </c>
      <c r="E463" s="20">
        <f>(0)</f>
        <v>0</v>
      </c>
      <c r="F463" s="20">
        <f>(0)</f>
        <v>0</v>
      </c>
      <c r="G463" s="20">
        <f>(C463 * E463 + C463 * E463 * F463)</f>
        <v>0</v>
      </c>
    </row>
    <row r="464" spans="1:7" ht="47.25" x14ac:dyDescent="0.25">
      <c r="A464" s="3"/>
      <c r="B464" s="11" t="s">
        <v>576</v>
      </c>
      <c r="C464" s="17"/>
      <c r="D464" s="17"/>
      <c r="E464" s="17"/>
      <c r="F464" s="17"/>
      <c r="G464" s="17"/>
    </row>
    <row r="465" spans="1:7" ht="60" x14ac:dyDescent="0.25">
      <c r="A465" s="4"/>
      <c r="B465" s="12" t="s">
        <v>577</v>
      </c>
      <c r="C465" s="18"/>
      <c r="D465" s="18"/>
      <c r="E465" s="18"/>
      <c r="F465" s="18"/>
      <c r="G465" s="18"/>
    </row>
    <row r="466" spans="1:7" x14ac:dyDescent="0.25">
      <c r="A466" s="5"/>
      <c r="B466" s="13" t="s">
        <v>578</v>
      </c>
      <c r="C466" s="19"/>
      <c r="D466" s="19"/>
      <c r="E466" s="19"/>
      <c r="F466" s="19"/>
      <c r="G466" s="19"/>
    </row>
    <row r="467" spans="1:7" ht="60" x14ac:dyDescent="0.25">
      <c r="A467" s="6" t="s">
        <v>579</v>
      </c>
      <c r="B467" s="14" t="s">
        <v>580</v>
      </c>
      <c r="C467" s="20">
        <f>(644)*(1)*(1)*(1)*(1 + (0))</f>
        <v>644</v>
      </c>
      <c r="D467" s="20" t="s">
        <v>29</v>
      </c>
      <c r="E467" s="20">
        <f>(0)</f>
        <v>0</v>
      </c>
      <c r="F467" s="20">
        <f>(0)</f>
        <v>0</v>
      </c>
      <c r="G467" s="20">
        <f>(C467 * E467 + C467 * E467 * F467)</f>
        <v>0</v>
      </c>
    </row>
    <row r="468" spans="1:7" ht="60" x14ac:dyDescent="0.25">
      <c r="A468" s="4"/>
      <c r="B468" s="12" t="s">
        <v>581</v>
      </c>
      <c r="C468" s="18"/>
      <c r="D468" s="18"/>
      <c r="E468" s="18"/>
      <c r="F468" s="18"/>
      <c r="G468" s="18"/>
    </row>
    <row r="469" spans="1:7" x14ac:dyDescent="0.25">
      <c r="A469" s="5"/>
      <c r="B469" s="13" t="s">
        <v>578</v>
      </c>
      <c r="C469" s="19"/>
      <c r="D469" s="19"/>
      <c r="E469" s="19"/>
      <c r="F469" s="19"/>
      <c r="G469" s="19"/>
    </row>
    <row r="470" spans="1:7" x14ac:dyDescent="0.25">
      <c r="A470" s="6" t="s">
        <v>582</v>
      </c>
      <c r="B470" s="14" t="s">
        <v>583</v>
      </c>
      <c r="C470" s="20">
        <f>(609)*(1)*(1)*(1)*(1 + (0))</f>
        <v>609</v>
      </c>
      <c r="D470" s="20" t="s">
        <v>29</v>
      </c>
      <c r="E470" s="20">
        <f>(0)</f>
        <v>0</v>
      </c>
      <c r="F470" s="20">
        <f>(0)</f>
        <v>0</v>
      </c>
      <c r="G470" s="20">
        <f>(C470 * E470 + C470 * E470 * F470)</f>
        <v>0</v>
      </c>
    </row>
    <row r="471" spans="1:7" x14ac:dyDescent="0.25">
      <c r="A471" s="5"/>
      <c r="B471" s="13" t="s">
        <v>584</v>
      </c>
      <c r="C471" s="19"/>
      <c r="D471" s="19"/>
      <c r="E471" s="19"/>
      <c r="F471" s="19"/>
      <c r="G471" s="19"/>
    </row>
    <row r="472" spans="1:7" x14ac:dyDescent="0.25">
      <c r="A472" s="6" t="s">
        <v>585</v>
      </c>
      <c r="B472" s="14" t="s">
        <v>586</v>
      </c>
      <c r="C472" s="20">
        <f>(460)*(1)*(1)*(1)*(1 + (0))</f>
        <v>460</v>
      </c>
      <c r="D472" s="20" t="s">
        <v>172</v>
      </c>
      <c r="E472" s="20">
        <f>(0)</f>
        <v>0</v>
      </c>
      <c r="F472" s="20">
        <f>(0)</f>
        <v>0</v>
      </c>
      <c r="G472" s="20">
        <f>(C472 * E472 + C472 * E472 * F472)</f>
        <v>0</v>
      </c>
    </row>
    <row r="473" spans="1:7" ht="47.25" x14ac:dyDescent="0.25">
      <c r="A473" s="3"/>
      <c r="B473" s="11" t="s">
        <v>587</v>
      </c>
      <c r="C473" s="17"/>
      <c r="D473" s="17"/>
      <c r="E473" s="17"/>
      <c r="F473" s="17"/>
      <c r="G473" s="17"/>
    </row>
    <row r="474" spans="1:7" ht="30" x14ac:dyDescent="0.25">
      <c r="A474" s="4"/>
      <c r="B474" s="12" t="s">
        <v>588</v>
      </c>
      <c r="C474" s="18"/>
      <c r="D474" s="18"/>
      <c r="E474" s="18"/>
      <c r="F474" s="18"/>
      <c r="G474" s="18"/>
    </row>
    <row r="475" spans="1:7" x14ac:dyDescent="0.25">
      <c r="A475" s="5"/>
      <c r="B475" s="13" t="s">
        <v>578</v>
      </c>
      <c r="C475" s="19"/>
      <c r="D475" s="19"/>
      <c r="E475" s="19"/>
      <c r="F475" s="19"/>
      <c r="G475" s="19"/>
    </row>
    <row r="476" spans="1:7" ht="60" x14ac:dyDescent="0.25">
      <c r="A476" s="6" t="s">
        <v>589</v>
      </c>
      <c r="B476" s="14" t="s">
        <v>590</v>
      </c>
      <c r="C476" s="20">
        <f>(644)*(1)*(1)*(1)*(1 + (0))</f>
        <v>644</v>
      </c>
      <c r="D476" s="20" t="s">
        <v>29</v>
      </c>
      <c r="E476" s="20">
        <f>(0)</f>
        <v>0</v>
      </c>
      <c r="F476" s="20">
        <f>(0)</f>
        <v>0</v>
      </c>
      <c r="G476" s="20">
        <f>(C476 * E476 + C476 * E476 * F476)</f>
        <v>0</v>
      </c>
    </row>
    <row r="477" spans="1:7" ht="47.25" x14ac:dyDescent="0.25">
      <c r="A477" s="3"/>
      <c r="B477" s="11" t="s">
        <v>591</v>
      </c>
      <c r="C477" s="17"/>
      <c r="D477" s="17"/>
      <c r="E477" s="17"/>
      <c r="F477" s="17"/>
      <c r="G477" s="17"/>
    </row>
    <row r="478" spans="1:7" ht="105" x14ac:dyDescent="0.25">
      <c r="A478" s="4"/>
      <c r="B478" s="12" t="s">
        <v>592</v>
      </c>
      <c r="C478" s="18"/>
      <c r="D478" s="18"/>
      <c r="E478" s="18"/>
      <c r="F478" s="18"/>
      <c r="G478" s="18"/>
    </row>
    <row r="479" spans="1:7" x14ac:dyDescent="0.25">
      <c r="A479" s="5"/>
      <c r="B479" s="13" t="s">
        <v>578</v>
      </c>
      <c r="C479" s="19"/>
      <c r="D479" s="19"/>
      <c r="E479" s="19"/>
      <c r="F479" s="19"/>
      <c r="G479" s="19"/>
    </row>
    <row r="480" spans="1:7" ht="30" x14ac:dyDescent="0.25">
      <c r="A480" s="6" t="s">
        <v>593</v>
      </c>
      <c r="B480" s="14" t="s">
        <v>594</v>
      </c>
      <c r="C480" s="20">
        <f>(188)*(1)*(1)*(1)*(1 + (0))</f>
        <v>188</v>
      </c>
      <c r="D480" s="20" t="s">
        <v>29</v>
      </c>
      <c r="E480" s="20">
        <f>(0)</f>
        <v>0</v>
      </c>
      <c r="F480" s="20">
        <f>(0)</f>
        <v>0</v>
      </c>
      <c r="G480" s="20">
        <f>(C480 * E480 + C480 * E480 * F480)</f>
        <v>0</v>
      </c>
    </row>
    <row r="481" spans="1:7" x14ac:dyDescent="0.25">
      <c r="A481" s="5"/>
      <c r="B481" s="13" t="s">
        <v>595</v>
      </c>
      <c r="C481" s="19"/>
      <c r="D481" s="19"/>
      <c r="E481" s="19"/>
      <c r="F481" s="19"/>
      <c r="G481" s="19"/>
    </row>
    <row r="482" spans="1:7" ht="30" x14ac:dyDescent="0.25">
      <c r="A482" s="6" t="s">
        <v>596</v>
      </c>
      <c r="B482" s="14" t="s">
        <v>597</v>
      </c>
      <c r="C482" s="20">
        <f>(130)*(1)*(1)*(1)*(1 + (0))</f>
        <v>130</v>
      </c>
      <c r="D482" s="20" t="s">
        <v>172</v>
      </c>
      <c r="E482" s="20">
        <f>(0)</f>
        <v>0</v>
      </c>
      <c r="F482" s="20">
        <f>(0)</f>
        <v>0</v>
      </c>
      <c r="G482" s="20">
        <f>(C482 * E482 + C482 * E482 * F482)</f>
        <v>0</v>
      </c>
    </row>
    <row r="483" spans="1:7" ht="105" x14ac:dyDescent="0.25">
      <c r="A483" s="4"/>
      <c r="B483" s="12" t="s">
        <v>598</v>
      </c>
      <c r="C483" s="18"/>
      <c r="D483" s="18"/>
      <c r="E483" s="18"/>
      <c r="F483" s="18"/>
      <c r="G483" s="18"/>
    </row>
    <row r="484" spans="1:7" x14ac:dyDescent="0.25">
      <c r="A484" s="5"/>
      <c r="B484" s="13" t="s">
        <v>578</v>
      </c>
      <c r="C484" s="19"/>
      <c r="D484" s="19"/>
      <c r="E484" s="19"/>
      <c r="F484" s="19"/>
      <c r="G484" s="19"/>
    </row>
    <row r="485" spans="1:7" ht="30" x14ac:dyDescent="0.25">
      <c r="A485" s="6" t="s">
        <v>599</v>
      </c>
      <c r="B485" s="14" t="s">
        <v>594</v>
      </c>
      <c r="C485" s="20">
        <f>(49)*(1)*(1)*(1)*(1 + (0))</f>
        <v>49</v>
      </c>
      <c r="D485" s="20" t="s">
        <v>29</v>
      </c>
      <c r="E485" s="20">
        <f>(0)</f>
        <v>0</v>
      </c>
      <c r="F485" s="20">
        <f>(0)</f>
        <v>0</v>
      </c>
      <c r="G485" s="20">
        <f>(C485 * E485 + C485 * E485 * F485)</f>
        <v>0</v>
      </c>
    </row>
    <row r="486" spans="1:7" ht="105" x14ac:dyDescent="0.25">
      <c r="A486" s="4"/>
      <c r="B486" s="12" t="s">
        <v>600</v>
      </c>
      <c r="C486" s="18"/>
      <c r="D486" s="18"/>
      <c r="E486" s="18"/>
      <c r="F486" s="18"/>
      <c r="G486" s="18"/>
    </row>
    <row r="487" spans="1:7" x14ac:dyDescent="0.25">
      <c r="A487" s="5"/>
      <c r="B487" s="13" t="s">
        <v>578</v>
      </c>
      <c r="C487" s="19"/>
      <c r="D487" s="19"/>
      <c r="E487" s="19"/>
      <c r="F487" s="19"/>
      <c r="G487" s="19"/>
    </row>
    <row r="488" spans="1:7" ht="30" x14ac:dyDescent="0.25">
      <c r="A488" s="6" t="s">
        <v>601</v>
      </c>
      <c r="B488" s="14" t="s">
        <v>594</v>
      </c>
      <c r="C488" s="20">
        <f>(203)*(1)*(1)*(1)*(1 + (0))</f>
        <v>203</v>
      </c>
      <c r="D488" s="20" t="s">
        <v>29</v>
      </c>
      <c r="E488" s="20">
        <f>(0)</f>
        <v>0</v>
      </c>
      <c r="F488" s="20">
        <f>(0)</f>
        <v>0</v>
      </c>
      <c r="G488" s="20">
        <f>(C488 * E488 + C488 * E488 * F488)</f>
        <v>0</v>
      </c>
    </row>
    <row r="489" spans="1:7" ht="120" x14ac:dyDescent="0.25">
      <c r="A489" s="4"/>
      <c r="B489" s="12" t="s">
        <v>602</v>
      </c>
      <c r="C489" s="18"/>
      <c r="D489" s="18"/>
      <c r="E489" s="18"/>
      <c r="F489" s="18"/>
      <c r="G489" s="18"/>
    </row>
    <row r="490" spans="1:7" x14ac:dyDescent="0.25">
      <c r="A490" s="5"/>
      <c r="B490" s="13" t="s">
        <v>578</v>
      </c>
      <c r="C490" s="19"/>
      <c r="D490" s="19"/>
      <c r="E490" s="19"/>
      <c r="F490" s="19"/>
      <c r="G490" s="19"/>
    </row>
    <row r="491" spans="1:7" ht="30" x14ac:dyDescent="0.25">
      <c r="A491" s="6" t="s">
        <v>603</v>
      </c>
      <c r="B491" s="14" t="s">
        <v>594</v>
      </c>
      <c r="C491" s="20">
        <f>(53)*(1)*(1)*(1)*(1 + (0))</f>
        <v>53</v>
      </c>
      <c r="D491" s="20" t="s">
        <v>29</v>
      </c>
      <c r="E491" s="20">
        <f>(0)</f>
        <v>0</v>
      </c>
      <c r="F491" s="20">
        <f>(0)</f>
        <v>0</v>
      </c>
      <c r="G491" s="20">
        <f>(C491 * E491 + C491 * E491 * F491)</f>
        <v>0</v>
      </c>
    </row>
    <row r="492" spans="1:7" ht="60" x14ac:dyDescent="0.25">
      <c r="A492" s="4"/>
      <c r="B492" s="12" t="s">
        <v>604</v>
      </c>
      <c r="C492" s="18"/>
      <c r="D492" s="18"/>
      <c r="E492" s="18"/>
      <c r="F492" s="18"/>
      <c r="G492" s="18"/>
    </row>
    <row r="493" spans="1:7" x14ac:dyDescent="0.25">
      <c r="A493" s="5"/>
      <c r="B493" s="13" t="s">
        <v>578</v>
      </c>
      <c r="C493" s="19"/>
      <c r="D493" s="19"/>
      <c r="E493" s="19"/>
      <c r="F493" s="19"/>
      <c r="G493" s="19"/>
    </row>
    <row r="494" spans="1:7" ht="30" x14ac:dyDescent="0.25">
      <c r="A494" s="6" t="s">
        <v>605</v>
      </c>
      <c r="B494" s="14" t="s">
        <v>594</v>
      </c>
      <c r="C494" s="20">
        <f>(80)*(1)*(1)*(1)*(1 + (0))</f>
        <v>80</v>
      </c>
      <c r="D494" s="20" t="s">
        <v>29</v>
      </c>
      <c r="E494" s="20">
        <f>(0)</f>
        <v>0</v>
      </c>
      <c r="F494" s="20">
        <f>(0)</f>
        <v>0</v>
      </c>
      <c r="G494" s="20">
        <f>(C494 * E494 + C494 * E494 * F494)</f>
        <v>0</v>
      </c>
    </row>
    <row r="495" spans="1:7" ht="60" x14ac:dyDescent="0.25">
      <c r="A495" s="4"/>
      <c r="B495" s="12" t="s">
        <v>606</v>
      </c>
      <c r="C495" s="18"/>
      <c r="D495" s="18"/>
      <c r="E495" s="18"/>
      <c r="F495" s="18"/>
      <c r="G495" s="18"/>
    </row>
    <row r="496" spans="1:7" x14ac:dyDescent="0.25">
      <c r="A496" s="5"/>
      <c r="B496" s="13" t="s">
        <v>578</v>
      </c>
      <c r="C496" s="19"/>
      <c r="D496" s="19"/>
      <c r="E496" s="19"/>
      <c r="F496" s="19"/>
      <c r="G496" s="19"/>
    </row>
    <row r="497" spans="1:7" ht="30" x14ac:dyDescent="0.25">
      <c r="A497" s="6" t="s">
        <v>607</v>
      </c>
      <c r="B497" s="14" t="s">
        <v>594</v>
      </c>
      <c r="C497" s="20">
        <f>(6)*(1)*(1)*(1)*(1 + (0))</f>
        <v>6</v>
      </c>
      <c r="D497" s="20" t="s">
        <v>29</v>
      </c>
      <c r="E497" s="20">
        <f>(0)</f>
        <v>0</v>
      </c>
      <c r="F497" s="20">
        <f>(0)</f>
        <v>0</v>
      </c>
      <c r="G497" s="20">
        <f>(C497 * E497 + C497 * E497 * F497)</f>
        <v>0</v>
      </c>
    </row>
    <row r="498" spans="1:7" x14ac:dyDescent="0.25">
      <c r="A498" s="4"/>
      <c r="B498" s="12" t="s">
        <v>608</v>
      </c>
      <c r="C498" s="18"/>
      <c r="D498" s="18"/>
      <c r="E498" s="18"/>
      <c r="F498" s="18"/>
      <c r="G498" s="18"/>
    </row>
    <row r="499" spans="1:7" x14ac:dyDescent="0.25">
      <c r="A499" s="5"/>
      <c r="B499" s="13" t="s">
        <v>609</v>
      </c>
      <c r="C499" s="19"/>
      <c r="D499" s="19"/>
      <c r="E499" s="19"/>
      <c r="F499" s="19"/>
      <c r="G499" s="19"/>
    </row>
    <row r="500" spans="1:7" ht="30" x14ac:dyDescent="0.25">
      <c r="A500" s="6" t="s">
        <v>610</v>
      </c>
      <c r="B500" s="14" t="s">
        <v>611</v>
      </c>
      <c r="C500" s="20">
        <f>(9)*(1)*(1)*(1)*(1 + (0))</f>
        <v>9</v>
      </c>
      <c r="D500" s="20" t="s">
        <v>172</v>
      </c>
      <c r="E500" s="20">
        <f>(0)</f>
        <v>0</v>
      </c>
      <c r="F500" s="20">
        <f>(0)</f>
        <v>0</v>
      </c>
      <c r="G500" s="20">
        <f>(C500 * E500 + C500 * E500 * F500)</f>
        <v>0</v>
      </c>
    </row>
    <row r="501" spans="1:7" ht="31.5" x14ac:dyDescent="0.25">
      <c r="A501" s="3"/>
      <c r="B501" s="11" t="s">
        <v>152</v>
      </c>
      <c r="C501" s="17"/>
      <c r="D501" s="17"/>
      <c r="E501" s="17"/>
      <c r="F501" s="17"/>
      <c r="G501" s="17"/>
    </row>
    <row r="502" spans="1:7" ht="90" x14ac:dyDescent="0.25">
      <c r="A502" s="4"/>
      <c r="B502" s="12" t="s">
        <v>612</v>
      </c>
      <c r="C502" s="18"/>
      <c r="D502" s="18"/>
      <c r="E502" s="18"/>
      <c r="F502" s="18"/>
      <c r="G502" s="18"/>
    </row>
    <row r="503" spans="1:7" x14ac:dyDescent="0.25">
      <c r="A503" s="5"/>
      <c r="B503" s="13" t="s">
        <v>420</v>
      </c>
      <c r="C503" s="19"/>
      <c r="D503" s="19"/>
      <c r="E503" s="19"/>
      <c r="F503" s="19"/>
      <c r="G503" s="19"/>
    </row>
    <row r="504" spans="1:7" x14ac:dyDescent="0.25">
      <c r="A504" s="6" t="s">
        <v>613</v>
      </c>
      <c r="B504" s="14" t="s">
        <v>156</v>
      </c>
      <c r="C504" s="20">
        <f>(65)*(1)*(1)*(1)*(1 + (0))</f>
        <v>65</v>
      </c>
      <c r="D504" s="20" t="s">
        <v>29</v>
      </c>
      <c r="E504" s="20">
        <f>(0)</f>
        <v>0</v>
      </c>
      <c r="F504" s="20">
        <f>(0)</f>
        <v>0</v>
      </c>
      <c r="G504" s="20">
        <f>(C504 * E504 + C504 * E504 * F504)</f>
        <v>0</v>
      </c>
    </row>
    <row r="505" spans="1:7" ht="105" x14ac:dyDescent="0.25">
      <c r="A505" s="4"/>
      <c r="B505" s="12" t="s">
        <v>423</v>
      </c>
      <c r="C505" s="18"/>
      <c r="D505" s="18"/>
      <c r="E505" s="18"/>
      <c r="F505" s="18"/>
      <c r="G505" s="18"/>
    </row>
    <row r="506" spans="1:7" x14ac:dyDescent="0.25">
      <c r="A506" s="5"/>
      <c r="B506" s="13" t="s">
        <v>420</v>
      </c>
      <c r="C506" s="19"/>
      <c r="D506" s="19"/>
      <c r="E506" s="19"/>
      <c r="F506" s="19"/>
      <c r="G506" s="19"/>
    </row>
    <row r="507" spans="1:7" ht="30" x14ac:dyDescent="0.25">
      <c r="A507" s="6" t="s">
        <v>614</v>
      </c>
      <c r="B507" s="14" t="s">
        <v>422</v>
      </c>
      <c r="C507" s="20">
        <f>(214)*(1)*(1)*(1)*(1 + (0))</f>
        <v>214</v>
      </c>
      <c r="D507" s="20" t="s">
        <v>172</v>
      </c>
      <c r="E507" s="20">
        <f>(0)</f>
        <v>0</v>
      </c>
      <c r="F507" s="20">
        <f>(0)</f>
        <v>0</v>
      </c>
      <c r="G507" s="20">
        <f>(C507 * E507 + C507 * E507 * F507)</f>
        <v>0</v>
      </c>
    </row>
    <row r="508" spans="1:7" ht="47.25" x14ac:dyDescent="0.25">
      <c r="A508" s="3"/>
      <c r="B508" s="11" t="s">
        <v>425</v>
      </c>
      <c r="C508" s="17"/>
      <c r="D508" s="17"/>
      <c r="E508" s="17"/>
      <c r="F508" s="17"/>
      <c r="G508" s="17"/>
    </row>
    <row r="509" spans="1:7" ht="45" x14ac:dyDescent="0.25">
      <c r="A509" s="4"/>
      <c r="B509" s="12" t="s">
        <v>615</v>
      </c>
      <c r="C509" s="18"/>
      <c r="D509" s="18"/>
      <c r="E509" s="18"/>
      <c r="F509" s="18"/>
      <c r="G509" s="18"/>
    </row>
    <row r="510" spans="1:7" ht="30" x14ac:dyDescent="0.25">
      <c r="A510" s="5"/>
      <c r="B510" s="13" t="s">
        <v>520</v>
      </c>
      <c r="C510" s="19"/>
      <c r="D510" s="19"/>
      <c r="E510" s="19"/>
      <c r="F510" s="19"/>
      <c r="G510" s="19"/>
    </row>
    <row r="511" spans="1:7" ht="30" x14ac:dyDescent="0.25">
      <c r="A511" s="6" t="s">
        <v>616</v>
      </c>
      <c r="B511" s="14" t="s">
        <v>617</v>
      </c>
      <c r="C511" s="20">
        <f>(214)*(1)*(1)*(1)*(1 + (0))</f>
        <v>214</v>
      </c>
      <c r="D511" s="20" t="s">
        <v>172</v>
      </c>
      <c r="E511" s="20">
        <f>(0)</f>
        <v>0</v>
      </c>
      <c r="F511" s="20">
        <f>(0)</f>
        <v>0</v>
      </c>
      <c r="G511" s="20">
        <f>(C511 * E511 + C511 * E511 * F511)</f>
        <v>0</v>
      </c>
    </row>
    <row r="512" spans="1:7" ht="18.75" x14ac:dyDescent="0.25">
      <c r="A512" s="2"/>
      <c r="B512" s="10" t="s">
        <v>618</v>
      </c>
      <c r="C512" s="16"/>
      <c r="D512" s="16"/>
      <c r="E512" s="16"/>
      <c r="F512" s="16"/>
      <c r="G512" s="16"/>
    </row>
    <row r="513" spans="1:7" ht="47.25" x14ac:dyDescent="0.25">
      <c r="A513" s="3"/>
      <c r="B513" s="11" t="s">
        <v>524</v>
      </c>
      <c r="C513" s="17"/>
      <c r="D513" s="17"/>
      <c r="E513" s="17"/>
      <c r="F513" s="17"/>
      <c r="G513" s="17"/>
    </row>
    <row r="514" spans="1:7" ht="135" x14ac:dyDescent="0.25">
      <c r="A514" s="4"/>
      <c r="B514" s="12" t="s">
        <v>619</v>
      </c>
      <c r="C514" s="18"/>
      <c r="D514" s="18"/>
      <c r="E514" s="18"/>
      <c r="F514" s="18"/>
      <c r="G514" s="18"/>
    </row>
    <row r="515" spans="1:7" x14ac:dyDescent="0.25">
      <c r="A515" s="5"/>
      <c r="B515" s="13" t="s">
        <v>620</v>
      </c>
      <c r="C515" s="19"/>
      <c r="D515" s="19"/>
      <c r="E515" s="19"/>
      <c r="F515" s="19"/>
      <c r="G515" s="19"/>
    </row>
    <row r="516" spans="1:7" x14ac:dyDescent="0.25">
      <c r="A516" s="6" t="s">
        <v>621</v>
      </c>
      <c r="B516" s="14" t="s">
        <v>622</v>
      </c>
      <c r="C516" s="20">
        <f>(203)*(1)*(1)*(1)*(1 + (0))</f>
        <v>203</v>
      </c>
      <c r="D516" s="20" t="s">
        <v>29</v>
      </c>
      <c r="E516" s="20">
        <f>(0)</f>
        <v>0</v>
      </c>
      <c r="F516" s="20">
        <f>(0)</f>
        <v>0</v>
      </c>
      <c r="G516" s="20">
        <f>(C516 * E516 + C516 * E516 * F516)</f>
        <v>0</v>
      </c>
    </row>
    <row r="517" spans="1:7" ht="150" x14ac:dyDescent="0.25">
      <c r="A517" s="4"/>
      <c r="B517" s="12" t="s">
        <v>623</v>
      </c>
      <c r="C517" s="18"/>
      <c r="D517" s="18"/>
      <c r="E517" s="18"/>
      <c r="F517" s="18"/>
      <c r="G517" s="18"/>
    </row>
    <row r="518" spans="1:7" x14ac:dyDescent="0.25">
      <c r="A518" s="5"/>
      <c r="B518" s="13" t="s">
        <v>620</v>
      </c>
      <c r="C518" s="19"/>
      <c r="D518" s="19"/>
      <c r="E518" s="19"/>
      <c r="F518" s="19"/>
      <c r="G518" s="19"/>
    </row>
    <row r="519" spans="1:7" x14ac:dyDescent="0.25">
      <c r="A519" s="6" t="s">
        <v>624</v>
      </c>
      <c r="B519" s="14" t="s">
        <v>622</v>
      </c>
      <c r="C519" s="20">
        <f>(103)*(1)*(1)*(1)*(1 + (0))</f>
        <v>103</v>
      </c>
      <c r="D519" s="20" t="s">
        <v>29</v>
      </c>
      <c r="E519" s="20">
        <f>(0)</f>
        <v>0</v>
      </c>
      <c r="F519" s="20">
        <f>(0)</f>
        <v>0</v>
      </c>
      <c r="G519" s="20">
        <f>(C519 * E519 + C519 * E519 * F519)</f>
        <v>0</v>
      </c>
    </row>
    <row r="520" spans="1:7" ht="180" x14ac:dyDescent="0.25">
      <c r="A520" s="4"/>
      <c r="B520" s="12" t="s">
        <v>625</v>
      </c>
      <c r="C520" s="18"/>
      <c r="D520" s="18"/>
      <c r="E520" s="18"/>
      <c r="F520" s="18"/>
      <c r="G520" s="18"/>
    </row>
    <row r="521" spans="1:7" x14ac:dyDescent="0.25">
      <c r="A521" s="5"/>
      <c r="B521" s="13" t="s">
        <v>620</v>
      </c>
      <c r="C521" s="19"/>
      <c r="D521" s="19"/>
      <c r="E521" s="19"/>
      <c r="F521" s="19"/>
      <c r="G521" s="19"/>
    </row>
    <row r="522" spans="1:7" x14ac:dyDescent="0.25">
      <c r="A522" s="6" t="s">
        <v>626</v>
      </c>
      <c r="B522" s="14" t="s">
        <v>622</v>
      </c>
      <c r="C522" s="20">
        <f>(40)*(1)*(1)*(1)*(1 + (0))</f>
        <v>40</v>
      </c>
      <c r="D522" s="20" t="s">
        <v>29</v>
      </c>
      <c r="E522" s="20">
        <f>(0)</f>
        <v>0</v>
      </c>
      <c r="F522" s="20">
        <f>(0)</f>
        <v>0</v>
      </c>
      <c r="G522" s="20">
        <f>(C522 * E522 + C522 * E522 * F522)</f>
        <v>0</v>
      </c>
    </row>
    <row r="523" spans="1:7" ht="30" x14ac:dyDescent="0.25">
      <c r="A523" s="6" t="s">
        <v>627</v>
      </c>
      <c r="B523" s="14" t="s">
        <v>628</v>
      </c>
      <c r="C523" s="20">
        <f>(28)*(1)*(1)*(1)*(1 + (0))</f>
        <v>28</v>
      </c>
      <c r="D523" s="20" t="s">
        <v>29</v>
      </c>
      <c r="E523" s="20">
        <f>(0)</f>
        <v>0</v>
      </c>
      <c r="F523" s="20">
        <f>(0)</f>
        <v>0</v>
      </c>
      <c r="G523" s="20">
        <f>(C523 * E523 + C523 * E523 * F523)</f>
        <v>0</v>
      </c>
    </row>
    <row r="524" spans="1:7" ht="105" x14ac:dyDescent="0.25">
      <c r="A524" s="4"/>
      <c r="B524" s="12" t="s">
        <v>629</v>
      </c>
      <c r="C524" s="18"/>
      <c r="D524" s="18"/>
      <c r="E524" s="18"/>
      <c r="F524" s="18"/>
      <c r="G524" s="18"/>
    </row>
    <row r="525" spans="1:7" x14ac:dyDescent="0.25">
      <c r="A525" s="5"/>
      <c r="B525" s="13" t="s">
        <v>620</v>
      </c>
      <c r="C525" s="19"/>
      <c r="D525" s="19"/>
      <c r="E525" s="19"/>
      <c r="F525" s="19"/>
      <c r="G525" s="19"/>
    </row>
    <row r="526" spans="1:7" x14ac:dyDescent="0.25">
      <c r="A526" s="6" t="s">
        <v>630</v>
      </c>
      <c r="B526" s="14" t="s">
        <v>622</v>
      </c>
      <c r="C526" s="20">
        <f>(6)*(1)*(1)*(1)*(1 + (0))</f>
        <v>6</v>
      </c>
      <c r="D526" s="20" t="s">
        <v>29</v>
      </c>
      <c r="E526" s="20">
        <f>(0)</f>
        <v>0</v>
      </c>
      <c r="F526" s="20">
        <f>(0)</f>
        <v>0</v>
      </c>
      <c r="G526" s="20">
        <f>(C526 * E526 + C526 * E526 * F526)</f>
        <v>0</v>
      </c>
    </row>
    <row r="527" spans="1:7" ht="31.5" x14ac:dyDescent="0.25">
      <c r="A527" s="3"/>
      <c r="B527" s="11" t="s">
        <v>631</v>
      </c>
      <c r="C527" s="17"/>
      <c r="D527" s="17"/>
      <c r="E527" s="17"/>
      <c r="F527" s="17"/>
      <c r="G527" s="17"/>
    </row>
    <row r="528" spans="1:7" ht="195" x14ac:dyDescent="0.25">
      <c r="A528" s="4"/>
      <c r="B528" s="12" t="s">
        <v>632</v>
      </c>
      <c r="C528" s="18"/>
      <c r="D528" s="18"/>
      <c r="E528" s="18"/>
      <c r="F528" s="18"/>
      <c r="G528" s="18"/>
    </row>
    <row r="529" spans="1:7" x14ac:dyDescent="0.25">
      <c r="A529" s="5"/>
      <c r="B529" s="13" t="s">
        <v>620</v>
      </c>
      <c r="C529" s="19"/>
      <c r="D529" s="19"/>
      <c r="E529" s="19"/>
      <c r="F529" s="19"/>
      <c r="G529" s="19"/>
    </row>
    <row r="530" spans="1:7" ht="45" x14ac:dyDescent="0.25">
      <c r="A530" s="6" t="s">
        <v>633</v>
      </c>
      <c r="B530" s="14" t="s">
        <v>634</v>
      </c>
      <c r="C530" s="20">
        <f>(240)*(1)*(1)*(1)*(1 + (0))</f>
        <v>240</v>
      </c>
      <c r="D530" s="20" t="s">
        <v>29</v>
      </c>
      <c r="E530" s="20">
        <f>(0)</f>
        <v>0</v>
      </c>
      <c r="F530" s="20">
        <f>(0)</f>
        <v>0</v>
      </c>
      <c r="G530" s="20">
        <f>(C530 * E530 + C530 * E530 * F530)</f>
        <v>0</v>
      </c>
    </row>
    <row r="531" spans="1:7" ht="195" x14ac:dyDescent="0.25">
      <c r="A531" s="4"/>
      <c r="B531" s="12" t="s">
        <v>635</v>
      </c>
      <c r="C531" s="18"/>
      <c r="D531" s="18"/>
      <c r="E531" s="18"/>
      <c r="F531" s="18"/>
      <c r="G531" s="18"/>
    </row>
    <row r="532" spans="1:7" x14ac:dyDescent="0.25">
      <c r="A532" s="5"/>
      <c r="B532" s="13" t="s">
        <v>620</v>
      </c>
      <c r="C532" s="19"/>
      <c r="D532" s="19"/>
      <c r="E532" s="19"/>
      <c r="F532" s="19"/>
      <c r="G532" s="19"/>
    </row>
    <row r="533" spans="1:7" ht="45" x14ac:dyDescent="0.25">
      <c r="A533" s="6" t="s">
        <v>636</v>
      </c>
      <c r="B533" s="14" t="s">
        <v>637</v>
      </c>
      <c r="C533" s="20">
        <f>(22)*(1)*(1)*(1)*(1 + (0))</f>
        <v>22</v>
      </c>
      <c r="D533" s="20" t="s">
        <v>29</v>
      </c>
      <c r="E533" s="20">
        <f>(0)</f>
        <v>0</v>
      </c>
      <c r="F533" s="20">
        <f>(0)</f>
        <v>0</v>
      </c>
      <c r="G533" s="20">
        <f>(C533 * E533 + C533 * E533 * F533)</f>
        <v>0</v>
      </c>
    </row>
    <row r="534" spans="1:7" ht="47.25" x14ac:dyDescent="0.25">
      <c r="A534" s="3"/>
      <c r="B534" s="11" t="s">
        <v>545</v>
      </c>
      <c r="C534" s="17"/>
      <c r="D534" s="17"/>
      <c r="E534" s="17"/>
      <c r="F534" s="17"/>
      <c r="G534" s="17"/>
    </row>
    <row r="535" spans="1:7" ht="45" x14ac:dyDescent="0.25">
      <c r="A535" s="4"/>
      <c r="B535" s="12" t="s">
        <v>546</v>
      </c>
      <c r="C535" s="18"/>
      <c r="D535" s="18"/>
      <c r="E535" s="18"/>
      <c r="F535" s="18"/>
      <c r="G535" s="18"/>
    </row>
    <row r="536" spans="1:7" x14ac:dyDescent="0.25">
      <c r="A536" s="5"/>
      <c r="B536" s="13" t="s">
        <v>638</v>
      </c>
      <c r="C536" s="19"/>
      <c r="D536" s="19"/>
      <c r="E536" s="19"/>
      <c r="F536" s="19"/>
      <c r="G536" s="19"/>
    </row>
    <row r="537" spans="1:7" x14ac:dyDescent="0.25">
      <c r="A537" s="6" t="s">
        <v>639</v>
      </c>
      <c r="B537" s="14" t="s">
        <v>353</v>
      </c>
      <c r="C537" s="20">
        <f>(642)*(1)*(1)*(1)*(1 + (0))</f>
        <v>642</v>
      </c>
      <c r="D537" s="20" t="s">
        <v>29</v>
      </c>
      <c r="E537" s="20">
        <f>(0)</f>
        <v>0</v>
      </c>
      <c r="F537" s="20">
        <f>(0)</f>
        <v>0</v>
      </c>
      <c r="G537" s="20">
        <f>(C537 * E537 + C537 * E537 * F537)</f>
        <v>0</v>
      </c>
    </row>
    <row r="538" spans="1:7" ht="31.5" x14ac:dyDescent="0.25">
      <c r="A538" s="3"/>
      <c r="B538" s="11" t="s">
        <v>152</v>
      </c>
      <c r="C538" s="17"/>
      <c r="D538" s="17"/>
      <c r="E538" s="17"/>
      <c r="F538" s="17"/>
      <c r="G538" s="17"/>
    </row>
    <row r="539" spans="1:7" ht="90" x14ac:dyDescent="0.25">
      <c r="A539" s="4"/>
      <c r="B539" s="12" t="s">
        <v>640</v>
      </c>
      <c r="C539" s="18"/>
      <c r="D539" s="18"/>
      <c r="E539" s="18"/>
      <c r="F539" s="18"/>
      <c r="G539" s="18"/>
    </row>
    <row r="540" spans="1:7" x14ac:dyDescent="0.25">
      <c r="A540" s="5"/>
      <c r="B540" s="13" t="s">
        <v>420</v>
      </c>
      <c r="C540" s="19"/>
      <c r="D540" s="19"/>
      <c r="E540" s="19"/>
      <c r="F540" s="19"/>
      <c r="G540" s="19"/>
    </row>
    <row r="541" spans="1:7" x14ac:dyDescent="0.25">
      <c r="A541" s="6" t="s">
        <v>641</v>
      </c>
      <c r="B541" s="14" t="s">
        <v>156</v>
      </c>
      <c r="C541" s="20">
        <f>(642)*(1)*(1)*(1)*(1 + (0))</f>
        <v>642</v>
      </c>
      <c r="D541" s="20" t="s">
        <v>29</v>
      </c>
      <c r="E541" s="20">
        <f>(0)</f>
        <v>0</v>
      </c>
      <c r="F541" s="20">
        <f>(0)</f>
        <v>0</v>
      </c>
      <c r="G541" s="20">
        <f>(C541 * E541 + C541 * E541 * F541)</f>
        <v>0</v>
      </c>
    </row>
    <row r="542" spans="1:7" ht="18.75" x14ac:dyDescent="0.25">
      <c r="A542" s="2"/>
      <c r="B542" s="10" t="s">
        <v>642</v>
      </c>
      <c r="C542" s="16"/>
      <c r="D542" s="16"/>
      <c r="E542" s="16"/>
      <c r="F542" s="16"/>
      <c r="G542" s="16"/>
    </row>
    <row r="543" spans="1:7" ht="15.75" x14ac:dyDescent="0.25">
      <c r="A543" s="3"/>
      <c r="B543" s="11" t="s">
        <v>643</v>
      </c>
      <c r="C543" s="17"/>
      <c r="D543" s="17"/>
      <c r="E543" s="17"/>
      <c r="F543" s="17"/>
      <c r="G543" s="17"/>
    </row>
    <row r="544" spans="1:7" ht="45" x14ac:dyDescent="0.25">
      <c r="A544" s="4"/>
      <c r="B544" s="12" t="s">
        <v>644</v>
      </c>
      <c r="C544" s="18"/>
      <c r="D544" s="18"/>
      <c r="E544" s="18"/>
      <c r="F544" s="18"/>
      <c r="G544" s="18"/>
    </row>
    <row r="545" spans="1:7" x14ac:dyDescent="0.25">
      <c r="A545" s="5"/>
      <c r="B545" s="13" t="s">
        <v>645</v>
      </c>
      <c r="C545" s="19"/>
      <c r="D545" s="19"/>
      <c r="E545" s="19"/>
      <c r="F545" s="19"/>
      <c r="G545" s="19"/>
    </row>
    <row r="546" spans="1:7" ht="30" x14ac:dyDescent="0.25">
      <c r="A546" s="6" t="s">
        <v>646</v>
      </c>
      <c r="B546" s="14" t="s">
        <v>647</v>
      </c>
      <c r="C546" s="20">
        <f>(8)*(1)*(1)*(1)*(1 + (0))</f>
        <v>8</v>
      </c>
      <c r="D546" s="20" t="s">
        <v>69</v>
      </c>
      <c r="E546" s="20">
        <f>(0)</f>
        <v>0</v>
      </c>
      <c r="F546" s="20">
        <f>(0)</f>
        <v>0</v>
      </c>
      <c r="G546" s="20">
        <f>(C546 * E546 + C546 * E546 * F546)</f>
        <v>0</v>
      </c>
    </row>
    <row r="547" spans="1:7" ht="30" x14ac:dyDescent="0.25">
      <c r="A547" s="6" t="s">
        <v>648</v>
      </c>
      <c r="B547" s="14" t="s">
        <v>649</v>
      </c>
      <c r="C547" s="20">
        <f>(1)*(1)*(1)*(1)*(1 + (0))</f>
        <v>1</v>
      </c>
      <c r="D547" s="20" t="s">
        <v>69</v>
      </c>
      <c r="E547" s="20">
        <f>(0)</f>
        <v>0</v>
      </c>
      <c r="F547" s="20">
        <f>(0)</f>
        <v>0</v>
      </c>
      <c r="G547" s="20">
        <f>(C547 * E547 + C547 * E547 * F547)</f>
        <v>0</v>
      </c>
    </row>
    <row r="548" spans="1:7" ht="30" x14ac:dyDescent="0.25">
      <c r="A548" s="6" t="s">
        <v>650</v>
      </c>
      <c r="B548" s="14" t="s">
        <v>651</v>
      </c>
      <c r="C548" s="20">
        <f>(1)*(1)*(1)*(1)*(1 + (0))</f>
        <v>1</v>
      </c>
      <c r="D548" s="20" t="s">
        <v>69</v>
      </c>
      <c r="E548" s="20">
        <f>(0)</f>
        <v>0</v>
      </c>
      <c r="F548" s="20">
        <f>(0)</f>
        <v>0</v>
      </c>
      <c r="G548" s="20">
        <f>(C548 * E548 + C548 * E548 * F548)</f>
        <v>0</v>
      </c>
    </row>
    <row r="549" spans="1:7" ht="47.25" x14ac:dyDescent="0.25">
      <c r="A549" s="3"/>
      <c r="B549" s="11" t="s">
        <v>652</v>
      </c>
      <c r="C549" s="17"/>
      <c r="D549" s="17"/>
      <c r="E549" s="17"/>
      <c r="F549" s="17"/>
      <c r="G549" s="17"/>
    </row>
    <row r="550" spans="1:7" ht="60" x14ac:dyDescent="0.25">
      <c r="A550" s="4"/>
      <c r="B550" s="12" t="s">
        <v>653</v>
      </c>
      <c r="C550" s="18"/>
      <c r="D550" s="18"/>
      <c r="E550" s="18"/>
      <c r="F550" s="18"/>
      <c r="G550" s="18"/>
    </row>
    <row r="551" spans="1:7" ht="30" x14ac:dyDescent="0.25">
      <c r="A551" s="5"/>
      <c r="B551" s="13" t="s">
        <v>654</v>
      </c>
      <c r="C551" s="19"/>
      <c r="D551" s="19"/>
      <c r="E551" s="19"/>
      <c r="F551" s="19"/>
      <c r="G551" s="19"/>
    </row>
    <row r="552" spans="1:7" x14ac:dyDescent="0.25">
      <c r="A552" s="6" t="s">
        <v>655</v>
      </c>
      <c r="B552" s="14" t="s">
        <v>656</v>
      </c>
      <c r="C552" s="20">
        <f>(2)*(1)*(1)*(1)*(1 + (0))</f>
        <v>2</v>
      </c>
      <c r="D552" s="20" t="s">
        <v>69</v>
      </c>
      <c r="E552" s="20">
        <f>(0)</f>
        <v>0</v>
      </c>
      <c r="F552" s="20">
        <f>(0)</f>
        <v>0</v>
      </c>
      <c r="G552" s="20">
        <f>(C552 * E552 + C552 * E552 * F552)</f>
        <v>0</v>
      </c>
    </row>
    <row r="553" spans="1:7" x14ac:dyDescent="0.25">
      <c r="A553" s="6" t="s">
        <v>657</v>
      </c>
      <c r="B553" s="14" t="s">
        <v>658</v>
      </c>
      <c r="C553" s="20">
        <f>(2)*(1)*(1)*(1)*(1 + (0))</f>
        <v>2</v>
      </c>
      <c r="D553" s="20" t="s">
        <v>69</v>
      </c>
      <c r="E553" s="20">
        <f>(0)</f>
        <v>0</v>
      </c>
      <c r="F553" s="20">
        <f>(0)</f>
        <v>0</v>
      </c>
      <c r="G553" s="20">
        <f>(C553 * E553 + C553 * E553 * F553)</f>
        <v>0</v>
      </c>
    </row>
    <row r="554" spans="1:7" ht="75" x14ac:dyDescent="0.25">
      <c r="A554" s="4"/>
      <c r="B554" s="12" t="s">
        <v>659</v>
      </c>
      <c r="C554" s="18"/>
      <c r="D554" s="18"/>
      <c r="E554" s="18"/>
      <c r="F554" s="18"/>
      <c r="G554" s="18"/>
    </row>
    <row r="555" spans="1:7" ht="30" x14ac:dyDescent="0.25">
      <c r="A555" s="5"/>
      <c r="B555" s="13" t="s">
        <v>660</v>
      </c>
      <c r="C555" s="19"/>
      <c r="D555" s="19"/>
      <c r="E555" s="19"/>
      <c r="F555" s="19"/>
      <c r="G555" s="19"/>
    </row>
    <row r="556" spans="1:7" x14ac:dyDescent="0.25">
      <c r="A556" s="6" t="s">
        <v>661</v>
      </c>
      <c r="B556" s="14" t="s">
        <v>342</v>
      </c>
      <c r="C556" s="20">
        <f>(3)*(1)*(1)*(1)*(1 + (0))</f>
        <v>3</v>
      </c>
      <c r="D556" s="20" t="s">
        <v>69</v>
      </c>
      <c r="E556" s="20">
        <f>(0)</f>
        <v>0</v>
      </c>
      <c r="F556" s="20">
        <f>(0)</f>
        <v>0</v>
      </c>
      <c r="G556" s="20">
        <f>(C556 * E556 + C556 * E556 * F556)</f>
        <v>0</v>
      </c>
    </row>
    <row r="557" spans="1:7" ht="31.5" x14ac:dyDescent="0.25">
      <c r="A557" s="3"/>
      <c r="B557" s="11" t="s">
        <v>662</v>
      </c>
      <c r="C557" s="17"/>
      <c r="D557" s="17"/>
      <c r="E557" s="17"/>
      <c r="F557" s="17"/>
      <c r="G557" s="17"/>
    </row>
    <row r="558" spans="1:7" ht="78.75" x14ac:dyDescent="0.25">
      <c r="A558" s="3"/>
      <c r="B558" s="11" t="s">
        <v>663</v>
      </c>
      <c r="C558" s="17"/>
      <c r="D558" s="17"/>
      <c r="E558" s="17"/>
      <c r="F558" s="17"/>
      <c r="G558" s="17"/>
    </row>
    <row r="559" spans="1:7" ht="210" x14ac:dyDescent="0.25">
      <c r="A559" s="4"/>
      <c r="B559" s="12" t="s">
        <v>664</v>
      </c>
      <c r="C559" s="18"/>
      <c r="D559" s="18"/>
      <c r="E559" s="18"/>
      <c r="F559" s="18"/>
      <c r="G559" s="18"/>
    </row>
    <row r="560" spans="1:7" x14ac:dyDescent="0.25">
      <c r="A560" s="5"/>
      <c r="B560" s="13" t="s">
        <v>665</v>
      </c>
      <c r="C560" s="19"/>
      <c r="D560" s="19"/>
      <c r="E560" s="19"/>
      <c r="F560" s="19"/>
      <c r="G560" s="19"/>
    </row>
    <row r="561" spans="1:7" x14ac:dyDescent="0.25">
      <c r="A561" s="6" t="s">
        <v>666</v>
      </c>
      <c r="B561" s="14" t="s">
        <v>667</v>
      </c>
      <c r="C561" s="20">
        <f>(1)*(1)*(1)*(1)*(1 + (0))</f>
        <v>1</v>
      </c>
      <c r="D561" s="20" t="s">
        <v>35</v>
      </c>
      <c r="E561" s="20">
        <f>(0)</f>
        <v>0</v>
      </c>
      <c r="F561" s="20">
        <f>(0)</f>
        <v>0</v>
      </c>
      <c r="G561" s="20">
        <f>(C561 * E561 + C561 * E561 * F561)</f>
        <v>0</v>
      </c>
    </row>
    <row r="562" spans="1:7" x14ac:dyDescent="0.25">
      <c r="A562" s="6" t="s">
        <v>668</v>
      </c>
      <c r="B562" s="14" t="s">
        <v>669</v>
      </c>
      <c r="C562" s="20">
        <f>(1)*(1)*(1)*(1)*(1 + (0))</f>
        <v>1</v>
      </c>
      <c r="D562" s="20" t="s">
        <v>35</v>
      </c>
      <c r="E562" s="20">
        <f>(0)</f>
        <v>0</v>
      </c>
      <c r="F562" s="20">
        <f>(0)</f>
        <v>0</v>
      </c>
      <c r="G562" s="20">
        <f>(C562 * E562 + C562 * E562 * F562)</f>
        <v>0</v>
      </c>
    </row>
    <row r="563" spans="1:7" ht="78.75" x14ac:dyDescent="0.25">
      <c r="A563" s="3"/>
      <c r="B563" s="11" t="s">
        <v>670</v>
      </c>
      <c r="C563" s="17"/>
      <c r="D563" s="17"/>
      <c r="E563" s="17"/>
      <c r="F563" s="17"/>
      <c r="G563" s="17"/>
    </row>
    <row r="564" spans="1:7" ht="18.75" x14ac:dyDescent="0.25">
      <c r="A564" s="2"/>
      <c r="B564" s="10" t="s">
        <v>671</v>
      </c>
      <c r="C564" s="16"/>
      <c r="D564" s="16"/>
      <c r="E564" s="16"/>
      <c r="F564" s="16"/>
      <c r="G564" s="16"/>
    </row>
    <row r="565" spans="1:7" ht="31.5" x14ac:dyDescent="0.25">
      <c r="A565" s="3"/>
      <c r="B565" s="11" t="s">
        <v>672</v>
      </c>
      <c r="C565" s="17"/>
      <c r="D565" s="17"/>
      <c r="E565" s="17"/>
      <c r="F565" s="17"/>
      <c r="G565" s="17"/>
    </row>
    <row r="566" spans="1:7" ht="60" x14ac:dyDescent="0.25">
      <c r="A566" s="4"/>
      <c r="B566" s="12" t="s">
        <v>673</v>
      </c>
      <c r="C566" s="18"/>
      <c r="D566" s="18"/>
      <c r="E566" s="18"/>
      <c r="F566" s="18"/>
      <c r="G566" s="18"/>
    </row>
    <row r="567" spans="1:7" x14ac:dyDescent="0.25">
      <c r="A567" s="5"/>
      <c r="B567" s="13" t="s">
        <v>674</v>
      </c>
      <c r="C567" s="19"/>
      <c r="D567" s="19"/>
      <c r="E567" s="19"/>
      <c r="F567" s="19"/>
      <c r="G567" s="19"/>
    </row>
    <row r="568" spans="1:7" ht="45" x14ac:dyDescent="0.25">
      <c r="A568" s="6" t="s">
        <v>675</v>
      </c>
      <c r="B568" s="14" t="s">
        <v>676</v>
      </c>
      <c r="C568" s="20">
        <f>(1)*(1)*(1)*(1)*(1 + (0))</f>
        <v>1</v>
      </c>
      <c r="D568" s="20" t="s">
        <v>69</v>
      </c>
      <c r="E568" s="20">
        <f>(0)</f>
        <v>0</v>
      </c>
      <c r="F568" s="20">
        <f>(0)</f>
        <v>0</v>
      </c>
      <c r="G568" s="20">
        <f>(C568 * E568 + C568 * E568 * F568)</f>
        <v>0</v>
      </c>
    </row>
    <row r="569" spans="1:7" ht="45" x14ac:dyDescent="0.25">
      <c r="A569" s="6" t="s">
        <v>677</v>
      </c>
      <c r="B569" s="14" t="s">
        <v>678</v>
      </c>
      <c r="C569" s="20">
        <f>(1)*(1)*(1)*(1)*(1 + (0))</f>
        <v>1</v>
      </c>
      <c r="D569" s="20" t="s">
        <v>69</v>
      </c>
      <c r="E569" s="20">
        <f>(0)</f>
        <v>0</v>
      </c>
      <c r="F569" s="20">
        <f>(0)</f>
        <v>0</v>
      </c>
      <c r="G569" s="20">
        <f>(C569 * E569 + C569 * E569 * F569)</f>
        <v>0</v>
      </c>
    </row>
    <row r="570" spans="1:7" x14ac:dyDescent="0.25">
      <c r="A570" s="5"/>
      <c r="B570" s="13" t="s">
        <v>679</v>
      </c>
      <c r="C570" s="19"/>
      <c r="D570" s="19"/>
      <c r="E570" s="19"/>
      <c r="F570" s="19"/>
      <c r="G570" s="19"/>
    </row>
    <row r="571" spans="1:7" x14ac:dyDescent="0.25">
      <c r="A571" s="6" t="s">
        <v>680</v>
      </c>
      <c r="B571" s="14" t="s">
        <v>681</v>
      </c>
      <c r="C571" s="20">
        <f>(3)*(1)*(1)*(1)*(1 + (0))</f>
        <v>3</v>
      </c>
      <c r="D571" s="20" t="s">
        <v>69</v>
      </c>
      <c r="E571" s="20">
        <f>(0)</f>
        <v>0</v>
      </c>
      <c r="F571" s="20">
        <f>(0)</f>
        <v>0</v>
      </c>
      <c r="G571" s="20">
        <f>(C571 * E571 + C571 * E571 * F571)</f>
        <v>0</v>
      </c>
    </row>
    <row r="572" spans="1:7" x14ac:dyDescent="0.25">
      <c r="A572" s="6" t="s">
        <v>682</v>
      </c>
      <c r="B572" s="14" t="s">
        <v>683</v>
      </c>
      <c r="C572" s="20">
        <f>(1)*(1)*(1)*(1)*(1 + (0))</f>
        <v>1</v>
      </c>
      <c r="D572" s="20" t="s">
        <v>69</v>
      </c>
      <c r="E572" s="20">
        <f>(0)</f>
        <v>0</v>
      </c>
      <c r="F572" s="20">
        <f>(0)</f>
        <v>0</v>
      </c>
      <c r="G572" s="20">
        <f>(C572 * E572 + C572 * E572 * F572)</f>
        <v>0</v>
      </c>
    </row>
    <row r="573" spans="1:7" x14ac:dyDescent="0.25">
      <c r="A573" s="6" t="s">
        <v>684</v>
      </c>
      <c r="B573" s="14" t="s">
        <v>685</v>
      </c>
      <c r="C573" s="20">
        <f>(2)*(1)*(1)*(1)*(1 + (0))</f>
        <v>2</v>
      </c>
      <c r="D573" s="20" t="s">
        <v>69</v>
      </c>
      <c r="E573" s="20">
        <f>(0)</f>
        <v>0</v>
      </c>
      <c r="F573" s="20">
        <f>(0)</f>
        <v>0</v>
      </c>
      <c r="G573" s="20">
        <f>(C573 * E573 + C573 * E573 * F573)</f>
        <v>0</v>
      </c>
    </row>
    <row r="574" spans="1:7" x14ac:dyDescent="0.25">
      <c r="A574" s="5"/>
      <c r="B574" s="13" t="s">
        <v>686</v>
      </c>
      <c r="C574" s="19"/>
      <c r="D574" s="19"/>
      <c r="E574" s="19"/>
      <c r="F574" s="19"/>
      <c r="G574" s="19"/>
    </row>
    <row r="575" spans="1:7" ht="30" x14ac:dyDescent="0.25">
      <c r="A575" s="6" t="s">
        <v>687</v>
      </c>
      <c r="B575" s="14" t="s">
        <v>688</v>
      </c>
      <c r="C575" s="20">
        <f>(2)*(1)*(1)*(1)*(1 + (0))</f>
        <v>2</v>
      </c>
      <c r="D575" s="20" t="s">
        <v>69</v>
      </c>
      <c r="E575" s="20">
        <f>(0)</f>
        <v>0</v>
      </c>
      <c r="F575" s="20">
        <f>(0)</f>
        <v>0</v>
      </c>
      <c r="G575" s="20">
        <f>(C575 * E575 + C575 * E575 * F575)</f>
        <v>0</v>
      </c>
    </row>
    <row r="576" spans="1:7" ht="31.5" x14ac:dyDescent="0.25">
      <c r="A576" s="3"/>
      <c r="B576" s="11" t="s">
        <v>689</v>
      </c>
      <c r="C576" s="17"/>
      <c r="D576" s="17"/>
      <c r="E576" s="17"/>
      <c r="F576" s="17"/>
      <c r="G576" s="17"/>
    </row>
    <row r="577" spans="1:7" ht="45" x14ac:dyDescent="0.25">
      <c r="A577" s="4"/>
      <c r="B577" s="12" t="s">
        <v>690</v>
      </c>
      <c r="C577" s="18"/>
      <c r="D577" s="18"/>
      <c r="E577" s="18"/>
      <c r="F577" s="18"/>
      <c r="G577" s="18"/>
    </row>
    <row r="578" spans="1:7" ht="285" x14ac:dyDescent="0.25">
      <c r="A578" s="6" t="s">
        <v>691</v>
      </c>
      <c r="B578" s="15" t="s">
        <v>692</v>
      </c>
      <c r="C578" s="20">
        <f>(1)*(1)*(1)*(1)*(1 + (0))</f>
        <v>1</v>
      </c>
      <c r="D578" s="20" t="s">
        <v>69</v>
      </c>
      <c r="E578" s="20">
        <f>(0)</f>
        <v>0</v>
      </c>
      <c r="F578" s="20">
        <f>(0)</f>
        <v>0</v>
      </c>
      <c r="G578" s="20">
        <f>(C578 * E578 + C578 * E578 * F578)</f>
        <v>0</v>
      </c>
    </row>
    <row r="579" spans="1:7" x14ac:dyDescent="0.25">
      <c r="A579" s="5"/>
      <c r="B579" s="13" t="s">
        <v>693</v>
      </c>
      <c r="C579" s="19"/>
      <c r="D579" s="19"/>
      <c r="E579" s="19"/>
      <c r="F579" s="19"/>
      <c r="G579" s="19"/>
    </row>
    <row r="580" spans="1:7" ht="180" x14ac:dyDescent="0.25">
      <c r="A580" s="6" t="s">
        <v>694</v>
      </c>
      <c r="B580" s="14" t="s">
        <v>695</v>
      </c>
      <c r="C580" s="20">
        <f>(2)*(1)*(1)*(1)*(1 + (0))</f>
        <v>2</v>
      </c>
      <c r="D580" s="20" t="s">
        <v>69</v>
      </c>
      <c r="E580" s="20">
        <f>(0)</f>
        <v>0</v>
      </c>
      <c r="F580" s="20">
        <f>(0)</f>
        <v>0</v>
      </c>
      <c r="G580" s="20">
        <f>(C580 * E580 + C580 * E580 * F580)</f>
        <v>0</v>
      </c>
    </row>
    <row r="581" spans="1:7" ht="120" x14ac:dyDescent="0.25">
      <c r="A581" s="6" t="s">
        <v>696</v>
      </c>
      <c r="B581" s="14" t="s">
        <v>697</v>
      </c>
      <c r="C581" s="20">
        <f>(6)*(1)*(1)*(1)*(1 + (0))</f>
        <v>6</v>
      </c>
      <c r="D581" s="20" t="s">
        <v>69</v>
      </c>
      <c r="E581" s="20">
        <f>(0)</f>
        <v>0</v>
      </c>
      <c r="F581" s="20">
        <f>(0)</f>
        <v>0</v>
      </c>
      <c r="G581" s="20">
        <f>(C581 * E581 + C581 * E581 * F581)</f>
        <v>0</v>
      </c>
    </row>
    <row r="582" spans="1:7" x14ac:dyDescent="0.25">
      <c r="A582" s="5"/>
      <c r="B582" s="13" t="s">
        <v>698</v>
      </c>
      <c r="C582" s="19"/>
      <c r="D582" s="19"/>
      <c r="E582" s="19"/>
      <c r="F582" s="19"/>
      <c r="G582" s="19"/>
    </row>
    <row r="583" spans="1:7" ht="120" x14ac:dyDescent="0.25">
      <c r="A583" s="6" t="s">
        <v>699</v>
      </c>
      <c r="B583" s="14" t="s">
        <v>700</v>
      </c>
      <c r="C583" s="20">
        <f>(2)*(1)*(1)*(1)*(1 + (0))</f>
        <v>2</v>
      </c>
      <c r="D583" s="20" t="s">
        <v>69</v>
      </c>
      <c r="E583" s="20">
        <f>(0)</f>
        <v>0</v>
      </c>
      <c r="F583" s="20">
        <f>(0)</f>
        <v>0</v>
      </c>
      <c r="G583" s="20">
        <f>(C583 * E583 + C583 * E583 * F583)</f>
        <v>0</v>
      </c>
    </row>
    <row r="584" spans="1:7" ht="120" x14ac:dyDescent="0.25">
      <c r="A584" s="6" t="s">
        <v>701</v>
      </c>
      <c r="B584" s="14" t="s">
        <v>702</v>
      </c>
      <c r="C584" s="20">
        <f>(6)*(1)*(1)*(1)*(1 + (0))</f>
        <v>6</v>
      </c>
      <c r="D584" s="20" t="s">
        <v>69</v>
      </c>
      <c r="E584" s="20">
        <f>(0)</f>
        <v>0</v>
      </c>
      <c r="F584" s="20">
        <f>(0)</f>
        <v>0</v>
      </c>
      <c r="G584" s="20">
        <f>(C584 * E584 + C584 * E584 * F584)</f>
        <v>0</v>
      </c>
    </row>
    <row r="585" spans="1:7" x14ac:dyDescent="0.25">
      <c r="A585" s="5"/>
      <c r="B585" s="13" t="s">
        <v>703</v>
      </c>
      <c r="C585" s="19"/>
      <c r="D585" s="19"/>
      <c r="E585" s="19"/>
      <c r="F585" s="19"/>
      <c r="G585" s="19"/>
    </row>
    <row r="586" spans="1:7" ht="409.5" x14ac:dyDescent="0.25">
      <c r="A586" s="6" t="s">
        <v>704</v>
      </c>
      <c r="B586" s="14" t="s">
        <v>705</v>
      </c>
      <c r="C586" s="20">
        <f>(1)*(1)*(1)*(1)*(1 + (0))</f>
        <v>1</v>
      </c>
      <c r="D586" s="20" t="s">
        <v>69</v>
      </c>
      <c r="E586" s="20">
        <f>(0)</f>
        <v>0</v>
      </c>
      <c r="F586" s="20">
        <f>(0)</f>
        <v>0</v>
      </c>
      <c r="G586" s="20">
        <f>(C586 * E586 + C586 * E586 * F586)</f>
        <v>0</v>
      </c>
    </row>
    <row r="587" spans="1:7" ht="30" x14ac:dyDescent="0.25">
      <c r="A587" s="5"/>
      <c r="B587" s="13" t="s">
        <v>706</v>
      </c>
      <c r="C587" s="19"/>
      <c r="D587" s="19"/>
      <c r="E587" s="19"/>
      <c r="F587" s="19"/>
      <c r="G587" s="19"/>
    </row>
    <row r="588" spans="1:7" ht="180" x14ac:dyDescent="0.25">
      <c r="A588" s="6" t="s">
        <v>707</v>
      </c>
      <c r="B588" s="14" t="s">
        <v>708</v>
      </c>
      <c r="C588" s="20">
        <f>(2)*(1)*(1)*(1)*(1 + (0))</f>
        <v>2</v>
      </c>
      <c r="D588" s="20" t="s">
        <v>69</v>
      </c>
      <c r="E588" s="20">
        <f>(0)</f>
        <v>0</v>
      </c>
      <c r="F588" s="20">
        <f>(0)</f>
        <v>0</v>
      </c>
      <c r="G588" s="20">
        <f>(C588 * E588 + C588 * E588 * F588)</f>
        <v>0</v>
      </c>
    </row>
    <row r="589" spans="1:7" ht="30" x14ac:dyDescent="0.25">
      <c r="A589" s="4"/>
      <c r="B589" s="12" t="s">
        <v>709</v>
      </c>
      <c r="C589" s="18"/>
      <c r="D589" s="18"/>
      <c r="E589" s="18"/>
      <c r="F589" s="18"/>
      <c r="G589" s="18"/>
    </row>
    <row r="590" spans="1:7" x14ac:dyDescent="0.25">
      <c r="A590" s="5"/>
      <c r="B590" s="13" t="s">
        <v>710</v>
      </c>
      <c r="C590" s="19"/>
      <c r="D590" s="19"/>
      <c r="E590" s="19"/>
      <c r="F590" s="19"/>
      <c r="G590" s="19"/>
    </row>
    <row r="591" spans="1:7" ht="45" x14ac:dyDescent="0.25">
      <c r="A591" s="6" t="s">
        <v>711</v>
      </c>
      <c r="B591" s="14" t="s">
        <v>712</v>
      </c>
      <c r="C591" s="20">
        <f>(1)*(1)*(1)*(1)*(1 + (0))</f>
        <v>1</v>
      </c>
      <c r="D591" s="20" t="s">
        <v>69</v>
      </c>
      <c r="E591" s="20">
        <f>(0)</f>
        <v>0</v>
      </c>
      <c r="F591" s="20">
        <f>(0)</f>
        <v>0</v>
      </c>
      <c r="G591" s="20">
        <f>(C591 * E591 + C591 * E591 * F591)</f>
        <v>0</v>
      </c>
    </row>
    <row r="592" spans="1:7" x14ac:dyDescent="0.25">
      <c r="A592" s="5"/>
      <c r="B592" s="13" t="s">
        <v>713</v>
      </c>
      <c r="C592" s="19"/>
      <c r="D592" s="19"/>
      <c r="E592" s="19"/>
      <c r="F592" s="19"/>
      <c r="G592" s="19"/>
    </row>
    <row r="593" spans="1:7" ht="45" x14ac:dyDescent="0.25">
      <c r="A593" s="6" t="s">
        <v>714</v>
      </c>
      <c r="B593" s="14" t="s">
        <v>715</v>
      </c>
      <c r="C593" s="20">
        <f>(8)*(1)*(1)*(1)*(1 + (0))</f>
        <v>8</v>
      </c>
      <c r="D593" s="20" t="s">
        <v>69</v>
      </c>
      <c r="E593" s="20">
        <f>(0)</f>
        <v>0</v>
      </c>
      <c r="F593" s="20">
        <f>(0)</f>
        <v>0</v>
      </c>
      <c r="G593" s="20">
        <f>(C593 * E593 + C593 * E593 * F593)</f>
        <v>0</v>
      </c>
    </row>
    <row r="594" spans="1:7" x14ac:dyDescent="0.25">
      <c r="A594" s="5"/>
      <c r="B594" s="13" t="s">
        <v>716</v>
      </c>
      <c r="C594" s="19"/>
      <c r="D594" s="19"/>
      <c r="E594" s="19"/>
      <c r="F594" s="19"/>
      <c r="G594" s="19"/>
    </row>
    <row r="595" spans="1:7" ht="30" x14ac:dyDescent="0.25">
      <c r="A595" s="6" t="s">
        <v>717</v>
      </c>
      <c r="B595" s="14" t="s">
        <v>718</v>
      </c>
      <c r="C595" s="20">
        <f>(9)*(1)*(1)*(1)*(1 + (0))</f>
        <v>9</v>
      </c>
      <c r="D595" s="20" t="s">
        <v>69</v>
      </c>
      <c r="E595" s="20">
        <f>(0)</f>
        <v>0</v>
      </c>
      <c r="F595" s="20">
        <f>(0)</f>
        <v>0</v>
      </c>
      <c r="G595" s="20">
        <f>(C595 * E595 + C595 * E595 * F595)</f>
        <v>0</v>
      </c>
    </row>
    <row r="596" spans="1:7" x14ac:dyDescent="0.25">
      <c r="A596" s="5"/>
      <c r="B596" s="13" t="s">
        <v>719</v>
      </c>
      <c r="C596" s="19"/>
      <c r="D596" s="19"/>
      <c r="E596" s="19"/>
      <c r="F596" s="19"/>
      <c r="G596" s="19"/>
    </row>
    <row r="597" spans="1:7" ht="30" x14ac:dyDescent="0.25">
      <c r="A597" s="6" t="s">
        <v>720</v>
      </c>
      <c r="B597" s="14" t="s">
        <v>721</v>
      </c>
      <c r="C597" s="20">
        <f>(6)*(1)*(1)*(1)*(1 + (0))</f>
        <v>6</v>
      </c>
      <c r="D597" s="20" t="s">
        <v>69</v>
      </c>
      <c r="E597" s="20">
        <f>(0)</f>
        <v>0</v>
      </c>
      <c r="F597" s="20">
        <f>(0)</f>
        <v>0</v>
      </c>
      <c r="G597" s="20">
        <f>(C597 * E597 + C597 * E597 * F597)</f>
        <v>0</v>
      </c>
    </row>
    <row r="598" spans="1:7" ht="45" x14ac:dyDescent="0.25">
      <c r="A598" s="4"/>
      <c r="B598" s="12" t="s">
        <v>722</v>
      </c>
      <c r="C598" s="18"/>
      <c r="D598" s="18"/>
      <c r="E598" s="18"/>
      <c r="F598" s="18"/>
      <c r="G598" s="18"/>
    </row>
    <row r="599" spans="1:7" ht="30" x14ac:dyDescent="0.25">
      <c r="A599" s="5"/>
      <c r="B599" s="13" t="s">
        <v>723</v>
      </c>
      <c r="C599" s="19"/>
      <c r="D599" s="19"/>
      <c r="E599" s="19"/>
      <c r="F599" s="19"/>
      <c r="G599" s="19"/>
    </row>
    <row r="600" spans="1:7" ht="45" x14ac:dyDescent="0.25">
      <c r="A600" s="6" t="s">
        <v>724</v>
      </c>
      <c r="B600" s="14" t="s">
        <v>725</v>
      </c>
      <c r="C600" s="20">
        <f>(6)*(1)*(1)*(1)*(1 + (0))</f>
        <v>6</v>
      </c>
      <c r="D600" s="20" t="s">
        <v>69</v>
      </c>
      <c r="E600" s="20">
        <f>(0)</f>
        <v>0</v>
      </c>
      <c r="F600" s="20">
        <f>(0)</f>
        <v>0</v>
      </c>
      <c r="G600" s="20">
        <f>(C600 * E600 + C600 * E600 * F600)</f>
        <v>0</v>
      </c>
    </row>
    <row r="601" spans="1:7" ht="30" x14ac:dyDescent="0.25">
      <c r="A601" s="4"/>
      <c r="B601" s="12" t="s">
        <v>726</v>
      </c>
      <c r="C601" s="18"/>
      <c r="D601" s="18"/>
      <c r="E601" s="18"/>
      <c r="F601" s="18"/>
      <c r="G601" s="18"/>
    </row>
    <row r="602" spans="1:7" x14ac:dyDescent="0.25">
      <c r="A602" s="5"/>
      <c r="B602" s="13" t="s">
        <v>727</v>
      </c>
      <c r="C602" s="19"/>
      <c r="D602" s="19"/>
      <c r="E602" s="19"/>
      <c r="F602" s="19"/>
      <c r="G602" s="19"/>
    </row>
    <row r="603" spans="1:7" ht="30" x14ac:dyDescent="0.25">
      <c r="A603" s="6" t="s">
        <v>728</v>
      </c>
      <c r="B603" s="14" t="s">
        <v>729</v>
      </c>
      <c r="C603" s="20">
        <f>(2)*(1)*(1)*(1)*(1 + (0))</f>
        <v>2</v>
      </c>
      <c r="D603" s="20" t="s">
        <v>69</v>
      </c>
      <c r="E603" s="20">
        <f>(0)</f>
        <v>0</v>
      </c>
      <c r="F603" s="20">
        <f>(0)</f>
        <v>0</v>
      </c>
      <c r="G603" s="20">
        <f>(C603 * E603 + C603 * E603 * F603)</f>
        <v>0</v>
      </c>
    </row>
    <row r="604" spans="1:7" x14ac:dyDescent="0.25">
      <c r="A604" s="4"/>
      <c r="B604" s="12" t="s">
        <v>730</v>
      </c>
      <c r="C604" s="18"/>
      <c r="D604" s="18"/>
      <c r="E604" s="18"/>
      <c r="F604" s="18"/>
      <c r="G604" s="18"/>
    </row>
    <row r="605" spans="1:7" ht="45" x14ac:dyDescent="0.25">
      <c r="A605" s="6" t="s">
        <v>731</v>
      </c>
      <c r="B605" s="15" t="s">
        <v>732</v>
      </c>
      <c r="C605" s="20">
        <f>(26)*(1)*(1)*(1)*(1 + (0))</f>
        <v>26</v>
      </c>
      <c r="D605" s="20" t="s">
        <v>172</v>
      </c>
      <c r="E605" s="20">
        <f>(0)</f>
        <v>0</v>
      </c>
      <c r="F605" s="20">
        <f>(0)</f>
        <v>0</v>
      </c>
      <c r="G605" s="20">
        <f>(C605 * E605 + C605 * E605 * F605)</f>
        <v>0</v>
      </c>
    </row>
    <row r="606" spans="1:7" ht="37.5" x14ac:dyDescent="0.25">
      <c r="A606" s="2"/>
      <c r="B606" s="10" t="s">
        <v>733</v>
      </c>
      <c r="C606" s="16"/>
      <c r="D606" s="16"/>
      <c r="E606" s="16"/>
      <c r="F606" s="16"/>
      <c r="G606" s="16"/>
    </row>
    <row r="607" spans="1:7" ht="47.25" x14ac:dyDescent="0.25">
      <c r="A607" s="3"/>
      <c r="B607" s="11" t="s">
        <v>70</v>
      </c>
      <c r="C607" s="17"/>
      <c r="D607" s="17"/>
      <c r="E607" s="17"/>
      <c r="F607" s="17"/>
      <c r="G607" s="17"/>
    </row>
    <row r="608" spans="1:7" ht="126" x14ac:dyDescent="0.25">
      <c r="A608" s="3"/>
      <c r="B608" s="11" t="s">
        <v>511</v>
      </c>
      <c r="C608" s="17"/>
      <c r="D608" s="17"/>
      <c r="E608" s="17"/>
      <c r="F608" s="17"/>
      <c r="G608" s="17"/>
    </row>
    <row r="609" spans="1:7" ht="31.5" x14ac:dyDescent="0.25">
      <c r="A609" s="3"/>
      <c r="B609" s="11" t="s">
        <v>734</v>
      </c>
      <c r="C609" s="17"/>
      <c r="D609" s="17"/>
      <c r="E609" s="17"/>
      <c r="F609" s="17"/>
      <c r="G609" s="17"/>
    </row>
    <row r="610" spans="1:7" ht="135" x14ac:dyDescent="0.25">
      <c r="A610" s="4"/>
      <c r="B610" s="12" t="s">
        <v>735</v>
      </c>
      <c r="C610" s="18"/>
      <c r="D610" s="18"/>
      <c r="E610" s="18"/>
      <c r="F610" s="18"/>
      <c r="G610" s="18"/>
    </row>
    <row r="611" spans="1:7" ht="60" x14ac:dyDescent="0.25">
      <c r="A611" s="6" t="s">
        <v>736</v>
      </c>
      <c r="B611" s="15" t="s">
        <v>737</v>
      </c>
      <c r="C611" s="20">
        <f t="shared" ref="C611:C617" si="3">(1)*(1)*(1)*(1)*(1 + (0))</f>
        <v>1</v>
      </c>
      <c r="D611" s="20" t="s">
        <v>35</v>
      </c>
      <c r="E611" s="20">
        <f>(0)</f>
        <v>0</v>
      </c>
      <c r="F611" s="20">
        <f>(0)</f>
        <v>0</v>
      </c>
      <c r="G611" s="20">
        <f t="shared" ref="G611:G617" si="4">(C611 * E611 + C611 * E611 * F611)</f>
        <v>0</v>
      </c>
    </row>
    <row r="612" spans="1:7" ht="60" x14ac:dyDescent="0.25">
      <c r="A612" s="6" t="s">
        <v>738</v>
      </c>
      <c r="B612" s="15" t="s">
        <v>739</v>
      </c>
      <c r="C612" s="20">
        <f t="shared" si="3"/>
        <v>1</v>
      </c>
      <c r="D612" s="20" t="s">
        <v>35</v>
      </c>
      <c r="E612" s="20">
        <f>(0)</f>
        <v>0</v>
      </c>
      <c r="F612" s="20">
        <f>(0)</f>
        <v>0</v>
      </c>
      <c r="G612" s="20">
        <f t="shared" si="4"/>
        <v>0</v>
      </c>
    </row>
    <row r="613" spans="1:7" ht="60" x14ac:dyDescent="0.25">
      <c r="A613" s="6" t="s">
        <v>740</v>
      </c>
      <c r="B613" s="15" t="s">
        <v>741</v>
      </c>
      <c r="C613" s="20">
        <f t="shared" si="3"/>
        <v>1</v>
      </c>
      <c r="D613" s="20" t="s">
        <v>35</v>
      </c>
      <c r="E613" s="20">
        <f>(0)</f>
        <v>0</v>
      </c>
      <c r="F613" s="20">
        <f>(0)</f>
        <v>0</v>
      </c>
      <c r="G613" s="20">
        <f t="shared" si="4"/>
        <v>0</v>
      </c>
    </row>
    <row r="614" spans="1:7" ht="90" x14ac:dyDescent="0.25">
      <c r="A614" s="6" t="s">
        <v>742</v>
      </c>
      <c r="B614" s="15" t="s">
        <v>743</v>
      </c>
      <c r="C614" s="20">
        <f t="shared" si="3"/>
        <v>1</v>
      </c>
      <c r="D614" s="20" t="s">
        <v>35</v>
      </c>
      <c r="E614" s="20">
        <f>(0)</f>
        <v>0</v>
      </c>
      <c r="F614" s="20">
        <f>(0)</f>
        <v>0</v>
      </c>
      <c r="G614" s="20">
        <f t="shared" si="4"/>
        <v>0</v>
      </c>
    </row>
    <row r="615" spans="1:7" ht="75" x14ac:dyDescent="0.25">
      <c r="A615" s="6" t="s">
        <v>744</v>
      </c>
      <c r="B615" s="15" t="s">
        <v>745</v>
      </c>
      <c r="C615" s="20">
        <f t="shared" si="3"/>
        <v>1</v>
      </c>
      <c r="D615" s="20" t="s">
        <v>35</v>
      </c>
      <c r="E615" s="20">
        <f>(0)</f>
        <v>0</v>
      </c>
      <c r="F615" s="20">
        <f>(0)</f>
        <v>0</v>
      </c>
      <c r="G615" s="20">
        <f t="shared" si="4"/>
        <v>0</v>
      </c>
    </row>
    <row r="616" spans="1:7" ht="45" x14ac:dyDescent="0.25">
      <c r="A616" s="6" t="s">
        <v>746</v>
      </c>
      <c r="B616" s="15" t="s">
        <v>747</v>
      </c>
      <c r="C616" s="20">
        <f t="shared" si="3"/>
        <v>1</v>
      </c>
      <c r="D616" s="20" t="s">
        <v>35</v>
      </c>
      <c r="E616" s="20">
        <f>(0)</f>
        <v>0</v>
      </c>
      <c r="F616" s="20">
        <f>(0)</f>
        <v>0</v>
      </c>
      <c r="G616" s="20">
        <f t="shared" si="4"/>
        <v>0</v>
      </c>
    </row>
    <row r="617" spans="1:7" ht="30" x14ac:dyDescent="0.25">
      <c r="A617" s="6" t="s">
        <v>748</v>
      </c>
      <c r="B617" s="15" t="s">
        <v>749</v>
      </c>
      <c r="C617" s="20">
        <f t="shared" si="3"/>
        <v>1</v>
      </c>
      <c r="D617" s="20" t="s">
        <v>35</v>
      </c>
      <c r="E617" s="20">
        <f>(0)</f>
        <v>0</v>
      </c>
      <c r="F617" s="20">
        <f>(0)</f>
        <v>0</v>
      </c>
      <c r="G617" s="20">
        <f t="shared" si="4"/>
        <v>0</v>
      </c>
    </row>
    <row r="618" spans="1:7" ht="60" x14ac:dyDescent="0.25">
      <c r="A618" s="5"/>
      <c r="B618" s="13" t="s">
        <v>750</v>
      </c>
      <c r="C618" s="19"/>
      <c r="D618" s="19"/>
      <c r="E618" s="19"/>
      <c r="F618" s="19"/>
      <c r="G618" s="19"/>
    </row>
    <row r="619" spans="1:7" ht="45" x14ac:dyDescent="0.25">
      <c r="A619" s="6" t="s">
        <v>751</v>
      </c>
      <c r="B619" s="14" t="s">
        <v>752</v>
      </c>
      <c r="C619" s="20">
        <f t="shared" ref="C619:C624" si="5">(1)*(1)*(1)*(1)*(1 + (0))</f>
        <v>1</v>
      </c>
      <c r="D619" s="20" t="s">
        <v>35</v>
      </c>
      <c r="E619" s="20">
        <f>(0)</f>
        <v>0</v>
      </c>
      <c r="F619" s="20">
        <f>(0)</f>
        <v>0</v>
      </c>
      <c r="G619" s="20">
        <f t="shared" ref="G619:G624" si="6">(C619 * E619 + C619 * E619 * F619)</f>
        <v>0</v>
      </c>
    </row>
    <row r="620" spans="1:7" x14ac:dyDescent="0.25">
      <c r="A620" s="6" t="s">
        <v>753</v>
      </c>
      <c r="B620" s="14" t="s">
        <v>754</v>
      </c>
      <c r="C620" s="20">
        <f t="shared" si="5"/>
        <v>1</v>
      </c>
      <c r="D620" s="20" t="s">
        <v>35</v>
      </c>
      <c r="E620" s="20">
        <f>(0)</f>
        <v>0</v>
      </c>
      <c r="F620" s="20">
        <f>(0)</f>
        <v>0</v>
      </c>
      <c r="G620" s="20">
        <f t="shared" si="6"/>
        <v>0</v>
      </c>
    </row>
    <row r="621" spans="1:7" x14ac:dyDescent="0.25">
      <c r="A621" s="6" t="s">
        <v>755</v>
      </c>
      <c r="B621" s="14" t="s">
        <v>756</v>
      </c>
      <c r="C621" s="20">
        <f t="shared" si="5"/>
        <v>1</v>
      </c>
      <c r="D621" s="20" t="s">
        <v>35</v>
      </c>
      <c r="E621" s="20">
        <f>(0)</f>
        <v>0</v>
      </c>
      <c r="F621" s="20">
        <f>(0)</f>
        <v>0</v>
      </c>
      <c r="G621" s="20">
        <f t="shared" si="6"/>
        <v>0</v>
      </c>
    </row>
    <row r="622" spans="1:7" x14ac:dyDescent="0.25">
      <c r="A622" s="6" t="s">
        <v>757</v>
      </c>
      <c r="B622" s="14" t="s">
        <v>758</v>
      </c>
      <c r="C622" s="20">
        <f t="shared" si="5"/>
        <v>1</v>
      </c>
      <c r="D622" s="20" t="s">
        <v>35</v>
      </c>
      <c r="E622" s="20">
        <f>(0)</f>
        <v>0</v>
      </c>
      <c r="F622" s="20">
        <f>(0)</f>
        <v>0</v>
      </c>
      <c r="G622" s="20">
        <f t="shared" si="6"/>
        <v>0</v>
      </c>
    </row>
    <row r="623" spans="1:7" x14ac:dyDescent="0.25">
      <c r="A623" s="6" t="s">
        <v>759</v>
      </c>
      <c r="B623" s="14" t="s">
        <v>760</v>
      </c>
      <c r="C623" s="20">
        <f t="shared" si="5"/>
        <v>1</v>
      </c>
      <c r="D623" s="20" t="s">
        <v>35</v>
      </c>
      <c r="E623" s="20">
        <f>(0)</f>
        <v>0</v>
      </c>
      <c r="F623" s="20">
        <f>(0)</f>
        <v>0</v>
      </c>
      <c r="G623" s="20">
        <f t="shared" si="6"/>
        <v>0</v>
      </c>
    </row>
    <row r="624" spans="1:7" x14ac:dyDescent="0.25">
      <c r="A624" s="6" t="s">
        <v>761</v>
      </c>
      <c r="B624" s="14" t="s">
        <v>762</v>
      </c>
      <c r="C624" s="20">
        <f t="shared" si="5"/>
        <v>1</v>
      </c>
      <c r="D624" s="20" t="s">
        <v>35</v>
      </c>
      <c r="E624" s="20">
        <f>(0)</f>
        <v>0</v>
      </c>
      <c r="F624" s="20">
        <f>(0)</f>
        <v>0</v>
      </c>
      <c r="G624" s="20">
        <f t="shared" si="6"/>
        <v>0</v>
      </c>
    </row>
    <row r="625" spans="1:7" x14ac:dyDescent="0.25">
      <c r="A625" s="5"/>
      <c r="B625" s="13" t="s">
        <v>763</v>
      </c>
      <c r="C625" s="19"/>
      <c r="D625" s="19"/>
      <c r="E625" s="19"/>
      <c r="F625" s="19"/>
      <c r="G625" s="19"/>
    </row>
    <row r="626" spans="1:7" ht="30" x14ac:dyDescent="0.25">
      <c r="A626" s="6" t="s">
        <v>764</v>
      </c>
      <c r="B626" s="14" t="s">
        <v>765</v>
      </c>
      <c r="C626" s="20">
        <f>(1)*(1)*(1)*(1)*(1 + (0))</f>
        <v>1</v>
      </c>
      <c r="D626" s="20" t="s">
        <v>35</v>
      </c>
      <c r="E626" s="20">
        <f>(0)</f>
        <v>0</v>
      </c>
      <c r="F626" s="20">
        <f>(0)</f>
        <v>0</v>
      </c>
      <c r="G626" s="20">
        <f>(C626 * E626 + C626 * E626 * F626)</f>
        <v>0</v>
      </c>
    </row>
    <row r="627" spans="1:7" x14ac:dyDescent="0.25">
      <c r="A627" s="6" t="s">
        <v>766</v>
      </c>
      <c r="B627" s="14" t="s">
        <v>767</v>
      </c>
      <c r="C627" s="20">
        <f>(1)*(1)*(1)*(1)*(1 + (0))</f>
        <v>1</v>
      </c>
      <c r="D627" s="20" t="s">
        <v>35</v>
      </c>
      <c r="E627" s="20">
        <f>(0)</f>
        <v>0</v>
      </c>
      <c r="F627" s="20">
        <f>(0)</f>
        <v>0</v>
      </c>
      <c r="G627" s="20">
        <f>(C627 * E627 + C627 * E627 * F627)</f>
        <v>0</v>
      </c>
    </row>
    <row r="628" spans="1:7" x14ac:dyDescent="0.25">
      <c r="A628" s="6" t="s">
        <v>768</v>
      </c>
      <c r="B628" s="14" t="s">
        <v>769</v>
      </c>
      <c r="C628" s="20">
        <f>(1)*(1)*(1)*(1)*(1 + (0))</f>
        <v>1</v>
      </c>
      <c r="D628" s="20" t="s">
        <v>35</v>
      </c>
      <c r="E628" s="20">
        <f>(0)</f>
        <v>0</v>
      </c>
      <c r="F628" s="20">
        <f>(0)</f>
        <v>0</v>
      </c>
      <c r="G628" s="20">
        <f>(C628 * E628 + C628 * E628 * F628)</f>
        <v>0</v>
      </c>
    </row>
    <row r="629" spans="1:7" ht="60" x14ac:dyDescent="0.25">
      <c r="A629" s="6" t="s">
        <v>770</v>
      </c>
      <c r="B629" s="14" t="s">
        <v>771</v>
      </c>
      <c r="C629" s="20">
        <f>(1)*(1)*(1)*(1)*(1 + (0))</f>
        <v>1</v>
      </c>
      <c r="D629" s="20" t="s">
        <v>35</v>
      </c>
      <c r="E629" s="20">
        <f>(0)</f>
        <v>0</v>
      </c>
      <c r="F629" s="20">
        <f>(0)</f>
        <v>0</v>
      </c>
      <c r="G629" s="20">
        <f>(C629 * E629 + C629 * E629 * F629)</f>
        <v>0</v>
      </c>
    </row>
    <row r="630" spans="1:7" ht="60" x14ac:dyDescent="0.25">
      <c r="A630" s="6" t="s">
        <v>772</v>
      </c>
      <c r="B630" s="14" t="s">
        <v>773</v>
      </c>
      <c r="C630" s="20">
        <f>(1)*(1)*(1)*(1)*(1 + (0))</f>
        <v>1</v>
      </c>
      <c r="D630" s="20" t="s">
        <v>35</v>
      </c>
      <c r="E630" s="20">
        <f>(0)</f>
        <v>0</v>
      </c>
      <c r="F630" s="20">
        <f>(0)</f>
        <v>0</v>
      </c>
      <c r="G630" s="20">
        <f>(C630 * E630 + C630 * E630 * F630)</f>
        <v>0</v>
      </c>
    </row>
    <row r="631" spans="1:7" x14ac:dyDescent="0.25">
      <c r="A631" s="5"/>
      <c r="B631" s="13" t="s">
        <v>774</v>
      </c>
      <c r="C631" s="19"/>
      <c r="D631" s="19"/>
      <c r="E631" s="19"/>
      <c r="F631" s="19"/>
      <c r="G631" s="19"/>
    </row>
    <row r="632" spans="1:7" x14ac:dyDescent="0.25">
      <c r="A632" s="4"/>
      <c r="B632" s="12" t="s">
        <v>775</v>
      </c>
      <c r="C632" s="18"/>
      <c r="D632" s="18"/>
      <c r="E632" s="18"/>
      <c r="F632" s="18"/>
      <c r="G632" s="18"/>
    </row>
    <row r="633" spans="1:7" x14ac:dyDescent="0.25">
      <c r="A633" s="4"/>
      <c r="B633" s="12" t="s">
        <v>775</v>
      </c>
      <c r="C633" s="18"/>
      <c r="D633" s="18"/>
      <c r="E633" s="18"/>
      <c r="F633" s="18"/>
      <c r="G633" s="18"/>
    </row>
    <row r="634" spans="1:7" x14ac:dyDescent="0.25">
      <c r="A634" s="4"/>
      <c r="B634" s="12" t="s">
        <v>775</v>
      </c>
      <c r="C634" s="18"/>
      <c r="D634" s="18"/>
      <c r="E634" s="18"/>
      <c r="F634" s="18"/>
      <c r="G634" s="18"/>
    </row>
    <row r="635" spans="1:7" x14ac:dyDescent="0.25">
      <c r="A635" s="4"/>
      <c r="B635" s="12" t="s">
        <v>775</v>
      </c>
      <c r="C635" s="18"/>
      <c r="D635" s="18"/>
      <c r="E635" s="18"/>
      <c r="F635" s="18"/>
      <c r="G635" s="18"/>
    </row>
    <row r="636" spans="1:7" x14ac:dyDescent="0.25">
      <c r="A636" s="4"/>
      <c r="B636" s="12" t="s">
        <v>775</v>
      </c>
      <c r="C636" s="18"/>
      <c r="D636" s="18"/>
      <c r="E636" s="18"/>
      <c r="F636" s="18"/>
      <c r="G636" s="18"/>
    </row>
    <row r="637" spans="1:7" x14ac:dyDescent="0.25">
      <c r="A637" s="4"/>
      <c r="B637" s="12" t="s">
        <v>775</v>
      </c>
      <c r="C637" s="18"/>
      <c r="D637" s="18"/>
      <c r="E637" s="18"/>
      <c r="F637" s="18"/>
      <c r="G637" s="18"/>
    </row>
    <row r="638" spans="1:7" x14ac:dyDescent="0.25">
      <c r="A638" s="5"/>
      <c r="B638" s="13" t="s">
        <v>776</v>
      </c>
      <c r="C638" s="19"/>
      <c r="D638" s="19"/>
      <c r="E638" s="19"/>
      <c r="F638" s="19"/>
      <c r="G638" s="19"/>
    </row>
    <row r="639" spans="1:7" ht="30" x14ac:dyDescent="0.25">
      <c r="A639" s="6" t="s">
        <v>777</v>
      </c>
      <c r="B639" s="14" t="s">
        <v>778</v>
      </c>
      <c r="C639" s="20">
        <f>(1)*(1)*(1)*(1)*(1 + (0))</f>
        <v>1</v>
      </c>
      <c r="D639" s="20" t="s">
        <v>35</v>
      </c>
      <c r="E639" s="20">
        <f>(0)</f>
        <v>0</v>
      </c>
      <c r="F639" s="20">
        <f>(0)</f>
        <v>0</v>
      </c>
      <c r="G639" s="20">
        <f>(C639 * E639 + C639 * E639 * F639)</f>
        <v>0</v>
      </c>
    </row>
    <row r="640" spans="1:7" ht="60" x14ac:dyDescent="0.25">
      <c r="A640" s="6" t="s">
        <v>779</v>
      </c>
      <c r="B640" s="14" t="s">
        <v>780</v>
      </c>
      <c r="C640" s="20">
        <f>(1)*(1)*(1)*(1)*(1 + (0))</f>
        <v>1</v>
      </c>
      <c r="D640" s="20" t="s">
        <v>35</v>
      </c>
      <c r="E640" s="20">
        <f>(0)</f>
        <v>0</v>
      </c>
      <c r="F640" s="20">
        <f>(0)</f>
        <v>0</v>
      </c>
      <c r="G640" s="20">
        <f>(C640 * E640 + C640 * E640 * F640)</f>
        <v>0</v>
      </c>
    </row>
    <row r="641" spans="1:7" x14ac:dyDescent="0.25">
      <c r="A641" s="6" t="s">
        <v>781</v>
      </c>
      <c r="B641" s="14" t="s">
        <v>782</v>
      </c>
      <c r="C641" s="20">
        <f>(1)*(1)*(1)*(1)*(1 + (0))</f>
        <v>1</v>
      </c>
      <c r="D641" s="20" t="s">
        <v>35</v>
      </c>
      <c r="E641" s="20">
        <f>(0)</f>
        <v>0</v>
      </c>
      <c r="F641" s="20">
        <f>(0)</f>
        <v>0</v>
      </c>
      <c r="G641" s="20">
        <f>(C641 * E641 + C641 * E641 * F641)</f>
        <v>0</v>
      </c>
    </row>
    <row r="642" spans="1:7" ht="240" x14ac:dyDescent="0.25">
      <c r="A642" s="6" t="s">
        <v>783</v>
      </c>
      <c r="B642" s="14" t="s">
        <v>784</v>
      </c>
      <c r="C642" s="20">
        <f>(1)*(1)*(1)*(1)*(1 + (0))</f>
        <v>1</v>
      </c>
      <c r="D642" s="20" t="s">
        <v>35</v>
      </c>
      <c r="E642" s="20">
        <f>(0)</f>
        <v>0</v>
      </c>
      <c r="F642" s="20">
        <f>(0)</f>
        <v>0</v>
      </c>
      <c r="G642" s="20">
        <f>(C642 * E642 + C642 * E642 * F642)</f>
        <v>0</v>
      </c>
    </row>
    <row r="643" spans="1:7" ht="78.75" x14ac:dyDescent="0.25">
      <c r="A643" s="3"/>
      <c r="B643" s="11" t="s">
        <v>785</v>
      </c>
      <c r="C643" s="17"/>
      <c r="D643" s="17"/>
      <c r="E643" s="17"/>
      <c r="F643" s="17"/>
      <c r="G643" s="17"/>
    </row>
    <row r="644" spans="1:7" ht="37.5" x14ac:dyDescent="0.25">
      <c r="A644" s="2"/>
      <c r="B644" s="10" t="s">
        <v>786</v>
      </c>
      <c r="C644" s="16"/>
      <c r="D644" s="16"/>
      <c r="E644" s="16"/>
      <c r="F644" s="16"/>
      <c r="G644" s="16"/>
    </row>
    <row r="645" spans="1:7" ht="47.25" x14ac:dyDescent="0.25">
      <c r="A645" s="3"/>
      <c r="B645" s="11" t="s">
        <v>70</v>
      </c>
      <c r="C645" s="17"/>
      <c r="D645" s="17"/>
      <c r="E645" s="17"/>
      <c r="F645" s="17"/>
      <c r="G645" s="17"/>
    </row>
    <row r="646" spans="1:7" ht="126" x14ac:dyDescent="0.25">
      <c r="A646" s="3"/>
      <c r="B646" s="11" t="s">
        <v>511</v>
      </c>
      <c r="C646" s="17"/>
      <c r="D646" s="17"/>
      <c r="E646" s="17"/>
      <c r="F646" s="17"/>
      <c r="G646" s="17"/>
    </row>
    <row r="647" spans="1:7" ht="31.5" x14ac:dyDescent="0.25">
      <c r="A647" s="3"/>
      <c r="B647" s="11" t="s">
        <v>787</v>
      </c>
      <c r="C647" s="17"/>
      <c r="D647" s="17"/>
      <c r="E647" s="17"/>
      <c r="F647" s="17"/>
      <c r="G647" s="17"/>
    </row>
    <row r="648" spans="1:7" ht="135" x14ac:dyDescent="0.25">
      <c r="A648" s="4"/>
      <c r="B648" s="12" t="s">
        <v>788</v>
      </c>
      <c r="C648" s="18"/>
      <c r="D648" s="18"/>
      <c r="E648" s="18"/>
      <c r="F648" s="18"/>
      <c r="G648" s="18"/>
    </row>
    <row r="649" spans="1:7" x14ac:dyDescent="0.25">
      <c r="A649" s="6" t="s">
        <v>789</v>
      </c>
      <c r="B649" s="15" t="s">
        <v>790</v>
      </c>
      <c r="C649" s="20">
        <f t="shared" ref="C649:C669" si="7">(1)*(1)*(1)*(1)*(1 + (0))</f>
        <v>1</v>
      </c>
      <c r="D649" s="20" t="s">
        <v>35</v>
      </c>
      <c r="E649" s="20">
        <f>(0)</f>
        <v>0</v>
      </c>
      <c r="F649" s="20">
        <f>(0)</f>
        <v>0</v>
      </c>
      <c r="G649" s="20">
        <f t="shared" ref="G649:G669" si="8">(C649 * E649 + C649 * E649 * F649)</f>
        <v>0</v>
      </c>
    </row>
    <row r="650" spans="1:7" x14ac:dyDescent="0.25">
      <c r="A650" s="6" t="s">
        <v>791</v>
      </c>
      <c r="B650" s="15" t="s">
        <v>792</v>
      </c>
      <c r="C650" s="20">
        <f t="shared" si="7"/>
        <v>1</v>
      </c>
      <c r="D650" s="20" t="s">
        <v>35</v>
      </c>
      <c r="E650" s="20">
        <f>(0)</f>
        <v>0</v>
      </c>
      <c r="F650" s="20">
        <f>(0)</f>
        <v>0</v>
      </c>
      <c r="G650" s="20">
        <f t="shared" si="8"/>
        <v>0</v>
      </c>
    </row>
    <row r="651" spans="1:7" ht="30" x14ac:dyDescent="0.25">
      <c r="A651" s="6" t="s">
        <v>793</v>
      </c>
      <c r="B651" s="15" t="s">
        <v>794</v>
      </c>
      <c r="C651" s="20">
        <f t="shared" si="7"/>
        <v>1</v>
      </c>
      <c r="D651" s="20" t="s">
        <v>35</v>
      </c>
      <c r="E651" s="20">
        <f>(0)</f>
        <v>0</v>
      </c>
      <c r="F651" s="20">
        <f>(0)</f>
        <v>0</v>
      </c>
      <c r="G651" s="20">
        <f t="shared" si="8"/>
        <v>0</v>
      </c>
    </row>
    <row r="652" spans="1:7" x14ac:dyDescent="0.25">
      <c r="A652" s="6" t="s">
        <v>795</v>
      </c>
      <c r="B652" s="15" t="s">
        <v>796</v>
      </c>
      <c r="C652" s="20">
        <f t="shared" si="7"/>
        <v>1</v>
      </c>
      <c r="D652" s="20" t="s">
        <v>35</v>
      </c>
      <c r="E652" s="20">
        <f>(0)</f>
        <v>0</v>
      </c>
      <c r="F652" s="20">
        <f>(0)</f>
        <v>0</v>
      </c>
      <c r="G652" s="20">
        <f t="shared" si="8"/>
        <v>0</v>
      </c>
    </row>
    <row r="653" spans="1:7" ht="30" x14ac:dyDescent="0.25">
      <c r="A653" s="6" t="s">
        <v>797</v>
      </c>
      <c r="B653" s="15" t="s">
        <v>798</v>
      </c>
      <c r="C653" s="20">
        <f t="shared" si="7"/>
        <v>1</v>
      </c>
      <c r="D653" s="20" t="s">
        <v>35</v>
      </c>
      <c r="E653" s="20">
        <f>(0)</f>
        <v>0</v>
      </c>
      <c r="F653" s="20">
        <f>(0)</f>
        <v>0</v>
      </c>
      <c r="G653" s="20">
        <f t="shared" si="8"/>
        <v>0</v>
      </c>
    </row>
    <row r="654" spans="1:7" ht="30" x14ac:dyDescent="0.25">
      <c r="A654" s="6" t="s">
        <v>799</v>
      </c>
      <c r="B654" s="15" t="s">
        <v>800</v>
      </c>
      <c r="C654" s="20">
        <f t="shared" si="7"/>
        <v>1</v>
      </c>
      <c r="D654" s="20" t="s">
        <v>35</v>
      </c>
      <c r="E654" s="20">
        <f>(0)</f>
        <v>0</v>
      </c>
      <c r="F654" s="20">
        <f>(0)</f>
        <v>0</v>
      </c>
      <c r="G654" s="20">
        <f t="shared" si="8"/>
        <v>0</v>
      </c>
    </row>
    <row r="655" spans="1:7" x14ac:dyDescent="0.25">
      <c r="A655" s="6" t="s">
        <v>801</v>
      </c>
      <c r="B655" s="15" t="s">
        <v>802</v>
      </c>
      <c r="C655" s="20">
        <f t="shared" si="7"/>
        <v>1</v>
      </c>
      <c r="D655" s="20" t="s">
        <v>35</v>
      </c>
      <c r="E655" s="20">
        <f>(0)</f>
        <v>0</v>
      </c>
      <c r="F655" s="20">
        <f>(0)</f>
        <v>0</v>
      </c>
      <c r="G655" s="20">
        <f t="shared" si="8"/>
        <v>0</v>
      </c>
    </row>
    <row r="656" spans="1:7" ht="30" x14ac:dyDescent="0.25">
      <c r="A656" s="6" t="s">
        <v>803</v>
      </c>
      <c r="B656" s="15" t="s">
        <v>804</v>
      </c>
      <c r="C656" s="20">
        <f t="shared" si="7"/>
        <v>1</v>
      </c>
      <c r="D656" s="20" t="s">
        <v>35</v>
      </c>
      <c r="E656" s="20">
        <f>(0)</f>
        <v>0</v>
      </c>
      <c r="F656" s="20">
        <f>(0)</f>
        <v>0</v>
      </c>
      <c r="G656" s="20">
        <f t="shared" si="8"/>
        <v>0</v>
      </c>
    </row>
    <row r="657" spans="1:7" x14ac:dyDescent="0.25">
      <c r="A657" s="6" t="s">
        <v>805</v>
      </c>
      <c r="B657" s="15" t="s">
        <v>806</v>
      </c>
      <c r="C657" s="20">
        <f t="shared" si="7"/>
        <v>1</v>
      </c>
      <c r="D657" s="20" t="s">
        <v>35</v>
      </c>
      <c r="E657" s="20">
        <f>(0)</f>
        <v>0</v>
      </c>
      <c r="F657" s="20">
        <f>(0)</f>
        <v>0</v>
      </c>
      <c r="G657" s="20">
        <f t="shared" si="8"/>
        <v>0</v>
      </c>
    </row>
    <row r="658" spans="1:7" ht="30" x14ac:dyDescent="0.25">
      <c r="A658" s="6" t="s">
        <v>807</v>
      </c>
      <c r="B658" s="15" t="s">
        <v>808</v>
      </c>
      <c r="C658" s="20">
        <f t="shared" si="7"/>
        <v>1</v>
      </c>
      <c r="D658" s="20" t="s">
        <v>35</v>
      </c>
      <c r="E658" s="20">
        <f>(0)</f>
        <v>0</v>
      </c>
      <c r="F658" s="20">
        <f>(0)</f>
        <v>0</v>
      </c>
      <c r="G658" s="20">
        <f t="shared" si="8"/>
        <v>0</v>
      </c>
    </row>
    <row r="659" spans="1:7" x14ac:dyDescent="0.25">
      <c r="A659" s="6" t="s">
        <v>809</v>
      </c>
      <c r="B659" s="15" t="s">
        <v>810</v>
      </c>
      <c r="C659" s="20">
        <f t="shared" si="7"/>
        <v>1</v>
      </c>
      <c r="D659" s="20" t="s">
        <v>35</v>
      </c>
      <c r="E659" s="20">
        <f>(0)</f>
        <v>0</v>
      </c>
      <c r="F659" s="20">
        <f>(0)</f>
        <v>0</v>
      </c>
      <c r="G659" s="20">
        <f t="shared" si="8"/>
        <v>0</v>
      </c>
    </row>
    <row r="660" spans="1:7" x14ac:dyDescent="0.25">
      <c r="A660" s="6" t="s">
        <v>811</v>
      </c>
      <c r="B660" s="15" t="s">
        <v>812</v>
      </c>
      <c r="C660" s="20">
        <f t="shared" si="7"/>
        <v>1</v>
      </c>
      <c r="D660" s="20" t="s">
        <v>35</v>
      </c>
      <c r="E660" s="20">
        <f>(0)</f>
        <v>0</v>
      </c>
      <c r="F660" s="20">
        <f>(0)</f>
        <v>0</v>
      </c>
      <c r="G660" s="20">
        <f t="shared" si="8"/>
        <v>0</v>
      </c>
    </row>
    <row r="661" spans="1:7" x14ac:dyDescent="0.25">
      <c r="A661" s="6" t="s">
        <v>813</v>
      </c>
      <c r="B661" s="15" t="s">
        <v>814</v>
      </c>
      <c r="C661" s="20">
        <f t="shared" si="7"/>
        <v>1</v>
      </c>
      <c r="D661" s="20" t="s">
        <v>35</v>
      </c>
      <c r="E661" s="20">
        <f>(0)</f>
        <v>0</v>
      </c>
      <c r="F661" s="20">
        <f>(0)</f>
        <v>0</v>
      </c>
      <c r="G661" s="20">
        <f t="shared" si="8"/>
        <v>0</v>
      </c>
    </row>
    <row r="662" spans="1:7" ht="30" x14ac:dyDescent="0.25">
      <c r="A662" s="6" t="s">
        <v>815</v>
      </c>
      <c r="B662" s="15" t="s">
        <v>816</v>
      </c>
      <c r="C662" s="20">
        <f t="shared" si="7"/>
        <v>1</v>
      </c>
      <c r="D662" s="20" t="s">
        <v>35</v>
      </c>
      <c r="E662" s="20">
        <f>(0)</f>
        <v>0</v>
      </c>
      <c r="F662" s="20">
        <f>(0)</f>
        <v>0</v>
      </c>
      <c r="G662" s="20">
        <f t="shared" si="8"/>
        <v>0</v>
      </c>
    </row>
    <row r="663" spans="1:7" ht="30" x14ac:dyDescent="0.25">
      <c r="A663" s="6" t="s">
        <v>817</v>
      </c>
      <c r="B663" s="15" t="s">
        <v>818</v>
      </c>
      <c r="C663" s="20">
        <f t="shared" si="7"/>
        <v>1</v>
      </c>
      <c r="D663" s="20" t="s">
        <v>35</v>
      </c>
      <c r="E663" s="20">
        <f>(0)</f>
        <v>0</v>
      </c>
      <c r="F663" s="20">
        <f>(0)</f>
        <v>0</v>
      </c>
      <c r="G663" s="20">
        <f t="shared" si="8"/>
        <v>0</v>
      </c>
    </row>
    <row r="664" spans="1:7" ht="30" x14ac:dyDescent="0.25">
      <c r="A664" s="6" t="s">
        <v>819</v>
      </c>
      <c r="B664" s="15" t="s">
        <v>820</v>
      </c>
      <c r="C664" s="20">
        <f t="shared" si="7"/>
        <v>1</v>
      </c>
      <c r="D664" s="20" t="s">
        <v>35</v>
      </c>
      <c r="E664" s="20">
        <f>(0)</f>
        <v>0</v>
      </c>
      <c r="F664" s="20">
        <f>(0)</f>
        <v>0</v>
      </c>
      <c r="G664" s="20">
        <f t="shared" si="8"/>
        <v>0</v>
      </c>
    </row>
    <row r="665" spans="1:7" ht="30" x14ac:dyDescent="0.25">
      <c r="A665" s="6" t="s">
        <v>821</v>
      </c>
      <c r="B665" s="15" t="s">
        <v>822</v>
      </c>
      <c r="C665" s="20">
        <f t="shared" si="7"/>
        <v>1</v>
      </c>
      <c r="D665" s="20" t="s">
        <v>35</v>
      </c>
      <c r="E665" s="20">
        <f>(0)</f>
        <v>0</v>
      </c>
      <c r="F665" s="20">
        <f>(0)</f>
        <v>0</v>
      </c>
      <c r="G665" s="20">
        <f t="shared" si="8"/>
        <v>0</v>
      </c>
    </row>
    <row r="666" spans="1:7" x14ac:dyDescent="0.25">
      <c r="A666" s="6" t="s">
        <v>823</v>
      </c>
      <c r="B666" s="15" t="s">
        <v>824</v>
      </c>
      <c r="C666" s="20">
        <f t="shared" si="7"/>
        <v>1</v>
      </c>
      <c r="D666" s="20" t="s">
        <v>35</v>
      </c>
      <c r="E666" s="20">
        <f>(0)</f>
        <v>0</v>
      </c>
      <c r="F666" s="20">
        <f>(0)</f>
        <v>0</v>
      </c>
      <c r="G666" s="20">
        <f t="shared" si="8"/>
        <v>0</v>
      </c>
    </row>
    <row r="667" spans="1:7" ht="30" x14ac:dyDescent="0.25">
      <c r="A667" s="6" t="s">
        <v>825</v>
      </c>
      <c r="B667" s="15" t="s">
        <v>826</v>
      </c>
      <c r="C667" s="20">
        <f t="shared" si="7"/>
        <v>1</v>
      </c>
      <c r="D667" s="20" t="s">
        <v>35</v>
      </c>
      <c r="E667" s="20">
        <f>(0)</f>
        <v>0</v>
      </c>
      <c r="F667" s="20">
        <f>(0)</f>
        <v>0</v>
      </c>
      <c r="G667" s="20">
        <f t="shared" si="8"/>
        <v>0</v>
      </c>
    </row>
    <row r="668" spans="1:7" x14ac:dyDescent="0.25">
      <c r="A668" s="6" t="s">
        <v>827</v>
      </c>
      <c r="B668" s="15" t="s">
        <v>828</v>
      </c>
      <c r="C668" s="20">
        <f t="shared" si="7"/>
        <v>1</v>
      </c>
      <c r="D668" s="20" t="s">
        <v>35</v>
      </c>
      <c r="E668" s="20">
        <f>(0)</f>
        <v>0</v>
      </c>
      <c r="F668" s="20">
        <f>(0)</f>
        <v>0</v>
      </c>
      <c r="G668" s="20">
        <f t="shared" si="8"/>
        <v>0</v>
      </c>
    </row>
    <row r="669" spans="1:7" x14ac:dyDescent="0.25">
      <c r="A669" s="6" t="s">
        <v>829</v>
      </c>
      <c r="B669" s="15" t="s">
        <v>830</v>
      </c>
      <c r="C669" s="20">
        <f t="shared" si="7"/>
        <v>1</v>
      </c>
      <c r="D669" s="20" t="s">
        <v>35</v>
      </c>
      <c r="E669" s="20">
        <f>(0)</f>
        <v>0</v>
      </c>
      <c r="F669" s="20">
        <f>(0)</f>
        <v>0</v>
      </c>
      <c r="G669" s="20">
        <f t="shared" si="8"/>
        <v>0</v>
      </c>
    </row>
    <row r="670" spans="1:7" ht="30" x14ac:dyDescent="0.25">
      <c r="A670" s="5"/>
      <c r="B670" s="13" t="s">
        <v>831</v>
      </c>
      <c r="C670" s="19"/>
      <c r="D670" s="19"/>
      <c r="E670" s="19"/>
      <c r="F670" s="19"/>
      <c r="G670" s="19"/>
    </row>
    <row r="671" spans="1:7" x14ac:dyDescent="0.25">
      <c r="A671" s="4"/>
      <c r="B671" s="12" t="s">
        <v>775</v>
      </c>
      <c r="C671" s="18"/>
      <c r="D671" s="18"/>
      <c r="E671" s="18"/>
      <c r="F671" s="18"/>
      <c r="G671" s="18"/>
    </row>
    <row r="672" spans="1:7" x14ac:dyDescent="0.25">
      <c r="A672" s="4"/>
      <c r="B672" s="12" t="s">
        <v>775</v>
      </c>
      <c r="C672" s="18"/>
      <c r="D672" s="18"/>
      <c r="E672" s="18"/>
      <c r="F672" s="18"/>
      <c r="G672" s="18"/>
    </row>
    <row r="673" spans="1:7" x14ac:dyDescent="0.25">
      <c r="A673" s="4"/>
      <c r="B673" s="12" t="s">
        <v>775</v>
      </c>
      <c r="C673" s="18"/>
      <c r="D673" s="18"/>
      <c r="E673" s="18"/>
      <c r="F673" s="18"/>
      <c r="G673" s="18"/>
    </row>
    <row r="674" spans="1:7" x14ac:dyDescent="0.25">
      <c r="A674" s="4"/>
      <c r="B674" s="12" t="s">
        <v>775</v>
      </c>
      <c r="C674" s="18"/>
      <c r="D674" s="18"/>
      <c r="E674" s="18"/>
      <c r="F674" s="18"/>
      <c r="G674" s="18"/>
    </row>
    <row r="675" spans="1:7" x14ac:dyDescent="0.25">
      <c r="A675" s="4"/>
      <c r="B675" s="12" t="s">
        <v>775</v>
      </c>
      <c r="C675" s="18"/>
      <c r="D675" s="18"/>
      <c r="E675" s="18"/>
      <c r="F675" s="18"/>
      <c r="G675" s="18"/>
    </row>
    <row r="676" spans="1:7" x14ac:dyDescent="0.25">
      <c r="A676" s="4"/>
      <c r="B676" s="12" t="s">
        <v>775</v>
      </c>
      <c r="C676" s="18"/>
      <c r="D676" s="18"/>
      <c r="E676" s="18"/>
      <c r="F676" s="18"/>
      <c r="G676" s="18"/>
    </row>
    <row r="677" spans="1:7" x14ac:dyDescent="0.25">
      <c r="A677" s="5"/>
      <c r="B677" s="13" t="s">
        <v>776</v>
      </c>
      <c r="C677" s="19"/>
      <c r="D677" s="19"/>
      <c r="E677" s="19"/>
      <c r="F677" s="19"/>
      <c r="G677" s="19"/>
    </row>
    <row r="678" spans="1:7" x14ac:dyDescent="0.25">
      <c r="A678" s="6" t="s">
        <v>832</v>
      </c>
      <c r="B678" s="14" t="s">
        <v>833</v>
      </c>
      <c r="C678" s="20">
        <f>(1)*(1)*(1)*(1)*(1 + (0))</f>
        <v>1</v>
      </c>
      <c r="D678" s="20" t="s">
        <v>35</v>
      </c>
      <c r="E678" s="20">
        <f>(0)</f>
        <v>0</v>
      </c>
      <c r="F678" s="20">
        <f>(0)</f>
        <v>0</v>
      </c>
      <c r="G678" s="20">
        <f>(C678 * E678 + C678 * E678 * F678)</f>
        <v>0</v>
      </c>
    </row>
    <row r="679" spans="1:7" x14ac:dyDescent="0.25">
      <c r="A679" s="6" t="s">
        <v>834</v>
      </c>
      <c r="B679" s="14" t="s">
        <v>835</v>
      </c>
      <c r="C679" s="20">
        <f>(1)*(1)*(1)*(1)*(1 + (0))</f>
        <v>1</v>
      </c>
      <c r="D679" s="20" t="s">
        <v>35</v>
      </c>
      <c r="E679" s="20">
        <f>(0)</f>
        <v>0</v>
      </c>
      <c r="F679" s="20">
        <f>(0)</f>
        <v>0</v>
      </c>
      <c r="G679" s="20">
        <f>(C679 * E679 + C679 * E679 * F679)</f>
        <v>0</v>
      </c>
    </row>
    <row r="680" spans="1:7" ht="210" x14ac:dyDescent="0.25">
      <c r="A680" s="6" t="s">
        <v>836</v>
      </c>
      <c r="B680" s="14" t="s">
        <v>837</v>
      </c>
      <c r="C680" s="20">
        <f>(1)*(1)*(1)*(1)*(1 + (0))</f>
        <v>1</v>
      </c>
      <c r="D680" s="20" t="s">
        <v>35</v>
      </c>
      <c r="E680" s="20">
        <f>(0)</f>
        <v>0</v>
      </c>
      <c r="F680" s="20">
        <f>(0)</f>
        <v>0</v>
      </c>
      <c r="G680" s="20">
        <f>(C680 * E680 + C680 * E680 * F680)</f>
        <v>0</v>
      </c>
    </row>
    <row r="681" spans="1:7" ht="78.75" x14ac:dyDescent="0.25">
      <c r="A681" s="3"/>
      <c r="B681" s="11" t="s">
        <v>785</v>
      </c>
      <c r="C681" s="17"/>
      <c r="D681" s="17"/>
      <c r="E681" s="17"/>
      <c r="F681" s="17"/>
      <c r="G681" s="17"/>
    </row>
    <row r="682" spans="1:7" ht="18.75" x14ac:dyDescent="0.25">
      <c r="A682" s="2"/>
      <c r="B682" s="10" t="s">
        <v>838</v>
      </c>
      <c r="C682" s="16"/>
      <c r="D682" s="16"/>
      <c r="E682" s="16"/>
      <c r="F682" s="16"/>
      <c r="G682" s="16"/>
    </row>
    <row r="683" spans="1:7" ht="31.5" x14ac:dyDescent="0.25">
      <c r="A683" s="3"/>
      <c r="B683" s="11" t="s">
        <v>839</v>
      </c>
      <c r="C683" s="17"/>
      <c r="D683" s="17"/>
      <c r="E683" s="17"/>
      <c r="F683" s="17"/>
      <c r="G683" s="17"/>
    </row>
    <row r="684" spans="1:7" x14ac:dyDescent="0.25">
      <c r="A684" s="4"/>
      <c r="B684" s="12" t="s">
        <v>840</v>
      </c>
      <c r="C684" s="18"/>
      <c r="D684" s="18"/>
      <c r="E684" s="18"/>
      <c r="F684" s="18"/>
      <c r="G684" s="18"/>
    </row>
    <row r="685" spans="1:7" ht="120" x14ac:dyDescent="0.25">
      <c r="A685" s="5"/>
      <c r="B685" s="13" t="s">
        <v>841</v>
      </c>
      <c r="C685" s="19"/>
      <c r="D685" s="19"/>
      <c r="E685" s="19"/>
      <c r="F685" s="19"/>
      <c r="G685" s="19"/>
    </row>
    <row r="686" spans="1:7" x14ac:dyDescent="0.25">
      <c r="A686" s="6" t="s">
        <v>842</v>
      </c>
      <c r="B686" s="14" t="s">
        <v>843</v>
      </c>
      <c r="C686" s="20">
        <f>(68)*(1)*(1)*(1)*(1 + (0))</f>
        <v>68</v>
      </c>
      <c r="D686" s="20" t="s">
        <v>172</v>
      </c>
      <c r="E686" s="20">
        <f>(0)</f>
        <v>0</v>
      </c>
      <c r="F686" s="20">
        <f>(0)</f>
        <v>0</v>
      </c>
      <c r="G686" s="20">
        <f t="shared" ref="G686:G691" si="9">(C686 * E686 + C686 * E686 * F686)</f>
        <v>0</v>
      </c>
    </row>
    <row r="687" spans="1:7" x14ac:dyDescent="0.25">
      <c r="A687" s="6" t="s">
        <v>844</v>
      </c>
      <c r="B687" s="14" t="s">
        <v>845</v>
      </c>
      <c r="C687" s="20">
        <f>(98)*(1)*(1)*(1)*(1 + (0))</f>
        <v>98</v>
      </c>
      <c r="D687" s="20" t="s">
        <v>172</v>
      </c>
      <c r="E687" s="20">
        <f>(0)</f>
        <v>0</v>
      </c>
      <c r="F687" s="20">
        <f>(0)</f>
        <v>0</v>
      </c>
      <c r="G687" s="20">
        <f t="shared" si="9"/>
        <v>0</v>
      </c>
    </row>
    <row r="688" spans="1:7" x14ac:dyDescent="0.25">
      <c r="A688" s="6" t="s">
        <v>846</v>
      </c>
      <c r="B688" s="14" t="s">
        <v>847</v>
      </c>
      <c r="C688" s="20">
        <f>(36)*(1)*(1)*(1)*(1 + (0))</f>
        <v>36</v>
      </c>
      <c r="D688" s="20" t="s">
        <v>172</v>
      </c>
      <c r="E688" s="20">
        <f>(0)</f>
        <v>0</v>
      </c>
      <c r="F688" s="20">
        <f>(0)</f>
        <v>0</v>
      </c>
      <c r="G688" s="20">
        <f t="shared" si="9"/>
        <v>0</v>
      </c>
    </row>
    <row r="689" spans="1:7" x14ac:dyDescent="0.25">
      <c r="A689" s="6" t="s">
        <v>848</v>
      </c>
      <c r="B689" s="14" t="s">
        <v>849</v>
      </c>
      <c r="C689" s="20">
        <f>(24)*(1)*(1)*(1)*(1 + (0))</f>
        <v>24</v>
      </c>
      <c r="D689" s="20" t="s">
        <v>172</v>
      </c>
      <c r="E689" s="20">
        <f>(0)</f>
        <v>0</v>
      </c>
      <c r="F689" s="20">
        <f>(0)</f>
        <v>0</v>
      </c>
      <c r="G689" s="20">
        <f t="shared" si="9"/>
        <v>0</v>
      </c>
    </row>
    <row r="690" spans="1:7" x14ac:dyDescent="0.25">
      <c r="A690" s="6" t="s">
        <v>850</v>
      </c>
      <c r="B690" s="14" t="s">
        <v>851</v>
      </c>
      <c r="C690" s="20">
        <f>(9)*(1)*(1)*(1)*(1 + (0))</f>
        <v>9</v>
      </c>
      <c r="D690" s="20" t="s">
        <v>172</v>
      </c>
      <c r="E690" s="20">
        <f>(0)</f>
        <v>0</v>
      </c>
      <c r="F690" s="20">
        <f>(0)</f>
        <v>0</v>
      </c>
      <c r="G690" s="20">
        <f t="shared" si="9"/>
        <v>0</v>
      </c>
    </row>
    <row r="691" spans="1:7" ht="45" x14ac:dyDescent="0.25">
      <c r="A691" s="6" t="s">
        <v>852</v>
      </c>
      <c r="B691" s="14" t="s">
        <v>853</v>
      </c>
      <c r="C691" s="20">
        <f>(4)*(1)*(1)*(1)*(1 + (0))</f>
        <v>4</v>
      </c>
      <c r="D691" s="20" t="s">
        <v>172</v>
      </c>
      <c r="E691" s="20">
        <f>(0)</f>
        <v>0</v>
      </c>
      <c r="F691" s="20">
        <f>(0)</f>
        <v>0</v>
      </c>
      <c r="G691" s="20">
        <f t="shared" si="9"/>
        <v>0</v>
      </c>
    </row>
    <row r="692" spans="1:7" ht="105" x14ac:dyDescent="0.25">
      <c r="A692" s="5"/>
      <c r="B692" s="13" t="s">
        <v>854</v>
      </c>
      <c r="C692" s="19"/>
      <c r="D692" s="19"/>
      <c r="E692" s="19"/>
      <c r="F692" s="19"/>
      <c r="G692" s="19"/>
    </row>
    <row r="693" spans="1:7" x14ac:dyDescent="0.25">
      <c r="A693" s="6" t="s">
        <v>855</v>
      </c>
      <c r="B693" s="14" t="s">
        <v>849</v>
      </c>
      <c r="C693" s="20">
        <f>(50)*(1)*(1)*(1)*(1 + (0))</f>
        <v>50</v>
      </c>
      <c r="D693" s="20" t="s">
        <v>172</v>
      </c>
      <c r="E693" s="20">
        <f>(0)</f>
        <v>0</v>
      </c>
      <c r="F693" s="20">
        <f>(0)</f>
        <v>0</v>
      </c>
      <c r="G693" s="20">
        <f>(C693 * E693 + C693 * E693 * F693)</f>
        <v>0</v>
      </c>
    </row>
    <row r="694" spans="1:7" ht="45" x14ac:dyDescent="0.25">
      <c r="A694" s="5"/>
      <c r="B694" s="13" t="s">
        <v>856</v>
      </c>
      <c r="C694" s="19"/>
      <c r="D694" s="19"/>
      <c r="E694" s="19"/>
      <c r="F694" s="19"/>
      <c r="G694" s="19"/>
    </row>
    <row r="695" spans="1:7" x14ac:dyDescent="0.25">
      <c r="A695" s="6" t="s">
        <v>857</v>
      </c>
      <c r="B695" s="14" t="s">
        <v>20</v>
      </c>
      <c r="C695" s="20">
        <f>(20)*(1)*(1)*(1)*(1 + (0))</f>
        <v>20</v>
      </c>
      <c r="D695" s="20" t="s">
        <v>13</v>
      </c>
      <c r="E695" s="20">
        <f>(0)</f>
        <v>0</v>
      </c>
      <c r="F695" s="20">
        <f>(0)</f>
        <v>0</v>
      </c>
      <c r="G695" s="20">
        <f>(C695 * E695 + C695 * E695 * F695)</f>
        <v>0</v>
      </c>
    </row>
    <row r="696" spans="1:7" x14ac:dyDescent="0.25">
      <c r="A696" s="6" t="s">
        <v>858</v>
      </c>
      <c r="B696" s="14" t="s">
        <v>22</v>
      </c>
      <c r="C696" s="20">
        <f>(20)*(1)*(1)*(1)*(1 + (0))</f>
        <v>20</v>
      </c>
      <c r="D696" s="20" t="s">
        <v>13</v>
      </c>
      <c r="E696" s="20">
        <f>(0)</f>
        <v>0</v>
      </c>
      <c r="F696" s="20">
        <f>(0)</f>
        <v>0</v>
      </c>
      <c r="G696" s="20">
        <f>(C696 * E696 + C696 * E696 * F696)</f>
        <v>0</v>
      </c>
    </row>
    <row r="697" spans="1:7" ht="30" x14ac:dyDescent="0.25">
      <c r="A697" s="6" t="s">
        <v>859</v>
      </c>
      <c r="B697" s="14" t="s">
        <v>24</v>
      </c>
      <c r="C697" s="20">
        <f>(20)*(1)*(1)*(1)*(1 + (0))</f>
        <v>20</v>
      </c>
      <c r="D697" s="20" t="s">
        <v>13</v>
      </c>
      <c r="E697" s="20">
        <f>(0)</f>
        <v>0</v>
      </c>
      <c r="F697" s="20">
        <f>(0)</f>
        <v>0</v>
      </c>
      <c r="G697" s="20">
        <f>(C697 * E697 + C697 * E697 * F697)</f>
        <v>0</v>
      </c>
    </row>
    <row r="698" spans="1:7" x14ac:dyDescent="0.25">
      <c r="A698" s="4"/>
      <c r="B698" s="12" t="s">
        <v>32</v>
      </c>
      <c r="C698" s="18"/>
      <c r="D698" s="18"/>
      <c r="E698" s="18"/>
      <c r="F698" s="18"/>
      <c r="G698" s="18"/>
    </row>
    <row r="699" spans="1:7" x14ac:dyDescent="0.25">
      <c r="A699" s="6" t="s">
        <v>860</v>
      </c>
      <c r="B699" s="15" t="s">
        <v>34</v>
      </c>
      <c r="C699" s="20">
        <f>(1)*(1)*(1)*(1)*(1 + (0))</f>
        <v>1</v>
      </c>
      <c r="D699" s="20" t="s">
        <v>35</v>
      </c>
      <c r="E699" s="20">
        <f>(0)</f>
        <v>0</v>
      </c>
      <c r="F699" s="20">
        <f>(0)</f>
        <v>0</v>
      </c>
      <c r="G699" s="20">
        <f>(C699 * E699 + C699 * E699 * F699)</f>
        <v>0</v>
      </c>
    </row>
    <row r="700" spans="1:7" ht="45" x14ac:dyDescent="0.25">
      <c r="A700" s="4"/>
      <c r="B700" s="12" t="s">
        <v>861</v>
      </c>
      <c r="C700" s="18"/>
      <c r="D700" s="18"/>
      <c r="E700" s="18"/>
      <c r="F700" s="18"/>
      <c r="G700" s="18"/>
    </row>
    <row r="701" spans="1:7" x14ac:dyDescent="0.25">
      <c r="A701" s="5"/>
      <c r="B701" s="13" t="s">
        <v>862</v>
      </c>
      <c r="C701" s="19"/>
      <c r="D701" s="19"/>
      <c r="E701" s="19"/>
      <c r="F701" s="19"/>
      <c r="G701" s="19"/>
    </row>
    <row r="702" spans="1:7" ht="30" x14ac:dyDescent="0.25">
      <c r="A702" s="6" t="s">
        <v>863</v>
      </c>
      <c r="B702" s="14" t="s">
        <v>864</v>
      </c>
      <c r="C702" s="20">
        <f>(193)*(1)*(1)*(1)*(1 + (0))</f>
        <v>193</v>
      </c>
      <c r="D702" s="20" t="s">
        <v>172</v>
      </c>
      <c r="E702" s="20">
        <f>(0)</f>
        <v>0</v>
      </c>
      <c r="F702" s="20">
        <f>(0)</f>
        <v>0</v>
      </c>
      <c r="G702" s="20">
        <f>(C702 * E702 + C702 * E702 * F702)</f>
        <v>0</v>
      </c>
    </row>
    <row r="703" spans="1:7" ht="30" x14ac:dyDescent="0.25">
      <c r="A703" s="6" t="s">
        <v>865</v>
      </c>
      <c r="B703" s="14" t="s">
        <v>866</v>
      </c>
      <c r="C703" s="20">
        <f>(41)*(1)*(1)*(1)*(1 + (0))</f>
        <v>41</v>
      </c>
      <c r="D703" s="20" t="s">
        <v>172</v>
      </c>
      <c r="E703" s="20">
        <f>(0)</f>
        <v>0</v>
      </c>
      <c r="F703" s="20">
        <f>(0)</f>
        <v>0</v>
      </c>
      <c r="G703" s="20">
        <f>(C703 * E703 + C703 * E703 * F703)</f>
        <v>0</v>
      </c>
    </row>
    <row r="704" spans="1:7" ht="45" x14ac:dyDescent="0.25">
      <c r="A704" s="6" t="s">
        <v>867</v>
      </c>
      <c r="B704" s="14" t="s">
        <v>868</v>
      </c>
      <c r="C704" s="20">
        <f>(4)*(1)*(1)*(1)*(1 + (0))</f>
        <v>4</v>
      </c>
      <c r="D704" s="20" t="s">
        <v>172</v>
      </c>
      <c r="E704" s="20">
        <f>(0)</f>
        <v>0</v>
      </c>
      <c r="F704" s="20">
        <f>(0)</f>
        <v>0</v>
      </c>
      <c r="G704" s="20">
        <f>(C704 * E704 + C704 * E704 * F704)</f>
        <v>0</v>
      </c>
    </row>
    <row r="705" spans="1:7" ht="30" x14ac:dyDescent="0.25">
      <c r="A705" s="4"/>
      <c r="B705" s="12" t="s">
        <v>869</v>
      </c>
      <c r="C705" s="18"/>
      <c r="D705" s="18"/>
      <c r="E705" s="18"/>
      <c r="F705" s="18"/>
      <c r="G705" s="18"/>
    </row>
    <row r="706" spans="1:7" ht="105" x14ac:dyDescent="0.25">
      <c r="A706" s="5"/>
      <c r="B706" s="13" t="s">
        <v>870</v>
      </c>
      <c r="C706" s="19"/>
      <c r="D706" s="19"/>
      <c r="E706" s="19"/>
      <c r="F706" s="19"/>
      <c r="G706" s="19"/>
    </row>
    <row r="707" spans="1:7" ht="30" x14ac:dyDescent="0.25">
      <c r="A707" s="6" t="s">
        <v>871</v>
      </c>
      <c r="B707" s="14" t="s">
        <v>864</v>
      </c>
      <c r="C707" s="20">
        <f>(50)*(1)*(1)*(1)*(1 + (0))</f>
        <v>50</v>
      </c>
      <c r="D707" s="20" t="s">
        <v>172</v>
      </c>
      <c r="E707" s="20">
        <f>(0)</f>
        <v>0</v>
      </c>
      <c r="F707" s="20">
        <f>(0)</f>
        <v>0</v>
      </c>
      <c r="G707" s="20">
        <f>(C707 * E707 + C707 * E707 * F707)</f>
        <v>0</v>
      </c>
    </row>
    <row r="708" spans="1:7" ht="30" x14ac:dyDescent="0.25">
      <c r="A708" s="6" t="s">
        <v>872</v>
      </c>
      <c r="B708" s="14" t="s">
        <v>866</v>
      </c>
      <c r="C708" s="20">
        <f>(25)*(1)*(1)*(1)*(1 + (0))</f>
        <v>25</v>
      </c>
      <c r="D708" s="20" t="s">
        <v>172</v>
      </c>
      <c r="E708" s="20">
        <f>(0)</f>
        <v>0</v>
      </c>
      <c r="F708" s="20">
        <f>(0)</f>
        <v>0</v>
      </c>
      <c r="G708" s="20">
        <f>(C708 * E708 + C708 * E708 * F708)</f>
        <v>0</v>
      </c>
    </row>
    <row r="709" spans="1:7" ht="45" x14ac:dyDescent="0.25">
      <c r="A709" s="4"/>
      <c r="B709" s="12" t="s">
        <v>873</v>
      </c>
      <c r="C709" s="18"/>
      <c r="D709" s="18"/>
      <c r="E709" s="18"/>
      <c r="F709" s="18"/>
      <c r="G709" s="18"/>
    </row>
    <row r="710" spans="1:7" x14ac:dyDescent="0.25">
      <c r="A710" s="5"/>
      <c r="B710" s="13" t="s">
        <v>279</v>
      </c>
      <c r="C710" s="19"/>
      <c r="D710" s="19"/>
      <c r="E710" s="19"/>
      <c r="F710" s="19"/>
      <c r="G710" s="19"/>
    </row>
    <row r="711" spans="1:7" ht="30" x14ac:dyDescent="0.25">
      <c r="A711" s="6" t="s">
        <v>874</v>
      </c>
      <c r="B711" s="14" t="s">
        <v>875</v>
      </c>
      <c r="C711" s="20">
        <f>(193)*(1)*(1)*(1)*(1 + (0))</f>
        <v>193</v>
      </c>
      <c r="D711" s="20" t="s">
        <v>172</v>
      </c>
      <c r="E711" s="20">
        <f>(0)</f>
        <v>0</v>
      </c>
      <c r="F711" s="20">
        <f>(0)</f>
        <v>0</v>
      </c>
      <c r="G711" s="20">
        <f>(C711 * E711 + C711 * E711 * F711)</f>
        <v>0</v>
      </c>
    </row>
    <row r="712" spans="1:7" ht="30" x14ac:dyDescent="0.25">
      <c r="A712" s="6" t="s">
        <v>876</v>
      </c>
      <c r="B712" s="14" t="s">
        <v>877</v>
      </c>
      <c r="C712" s="20">
        <f>(23)*(1)*(1)*(1)*(1 + (0))</f>
        <v>23</v>
      </c>
      <c r="D712" s="20" t="s">
        <v>172</v>
      </c>
      <c r="E712" s="20">
        <f>(0)</f>
        <v>0</v>
      </c>
      <c r="F712" s="20">
        <f>(0)</f>
        <v>0</v>
      </c>
      <c r="G712" s="20">
        <f>(C712 * E712 + C712 * E712 * F712)</f>
        <v>0</v>
      </c>
    </row>
    <row r="713" spans="1:7" x14ac:dyDescent="0.25">
      <c r="A713" s="5"/>
      <c r="B713" s="13" t="s">
        <v>282</v>
      </c>
      <c r="C713" s="19"/>
      <c r="D713" s="19"/>
      <c r="E713" s="19"/>
      <c r="F713" s="19"/>
      <c r="G713" s="19"/>
    </row>
    <row r="714" spans="1:7" x14ac:dyDescent="0.25">
      <c r="A714" s="6" t="s">
        <v>878</v>
      </c>
      <c r="B714" s="14" t="s">
        <v>879</v>
      </c>
      <c r="C714" s="20">
        <f>(23)*(1)*(1)*(1)*(1 + (0))</f>
        <v>23</v>
      </c>
      <c r="D714" s="20" t="s">
        <v>69</v>
      </c>
      <c r="E714" s="20">
        <f>(0)</f>
        <v>0</v>
      </c>
      <c r="F714" s="20">
        <f>(0)</f>
        <v>0</v>
      </c>
      <c r="G714" s="20">
        <f t="shared" ref="G714:G719" si="10">(C714 * E714 + C714 * E714 * F714)</f>
        <v>0</v>
      </c>
    </row>
    <row r="715" spans="1:7" x14ac:dyDescent="0.25">
      <c r="A715" s="6" t="s">
        <v>880</v>
      </c>
      <c r="B715" s="14" t="s">
        <v>881</v>
      </c>
      <c r="C715" s="20">
        <f>(25)*(1)*(1)*(1)*(1 + (0))</f>
        <v>25</v>
      </c>
      <c r="D715" s="20" t="s">
        <v>69</v>
      </c>
      <c r="E715" s="20">
        <f>(0)</f>
        <v>0</v>
      </c>
      <c r="F715" s="20">
        <f>(0)</f>
        <v>0</v>
      </c>
      <c r="G715" s="20">
        <f t="shared" si="10"/>
        <v>0</v>
      </c>
    </row>
    <row r="716" spans="1:7" x14ac:dyDescent="0.25">
      <c r="A716" s="6" t="s">
        <v>882</v>
      </c>
      <c r="B716" s="14" t="s">
        <v>883</v>
      </c>
      <c r="C716" s="20">
        <f>(23)*(1)*(1)*(1)*(1 + (0))</f>
        <v>23</v>
      </c>
      <c r="D716" s="20" t="s">
        <v>69</v>
      </c>
      <c r="E716" s="20">
        <f>(0)</f>
        <v>0</v>
      </c>
      <c r="F716" s="20">
        <f>(0)</f>
        <v>0</v>
      </c>
      <c r="G716" s="20">
        <f t="shared" si="10"/>
        <v>0</v>
      </c>
    </row>
    <row r="717" spans="1:7" x14ac:dyDescent="0.25">
      <c r="A717" s="6" t="s">
        <v>884</v>
      </c>
      <c r="B717" s="14" t="s">
        <v>885</v>
      </c>
      <c r="C717" s="20">
        <f>(4)*(1)*(1)*(1)*(1 + (0))</f>
        <v>4</v>
      </c>
      <c r="D717" s="20" t="s">
        <v>69</v>
      </c>
      <c r="E717" s="20">
        <f>(0)</f>
        <v>0</v>
      </c>
      <c r="F717" s="20">
        <f>(0)</f>
        <v>0</v>
      </c>
      <c r="G717" s="20">
        <f t="shared" si="10"/>
        <v>0</v>
      </c>
    </row>
    <row r="718" spans="1:7" ht="60" x14ac:dyDescent="0.25">
      <c r="A718" s="6" t="s">
        <v>886</v>
      </c>
      <c r="B718" s="14" t="s">
        <v>887</v>
      </c>
      <c r="C718" s="20">
        <f>(10)*(1)*(1)*(1)*(1 + (0))</f>
        <v>10</v>
      </c>
      <c r="D718" s="20" t="s">
        <v>69</v>
      </c>
      <c r="E718" s="20">
        <f>(0)</f>
        <v>0</v>
      </c>
      <c r="F718" s="20">
        <f>(0)</f>
        <v>0</v>
      </c>
      <c r="G718" s="20">
        <f t="shared" si="10"/>
        <v>0</v>
      </c>
    </row>
    <row r="719" spans="1:7" ht="60" x14ac:dyDescent="0.25">
      <c r="A719" s="6" t="s">
        <v>888</v>
      </c>
      <c r="B719" s="14" t="s">
        <v>889</v>
      </c>
      <c r="C719" s="20">
        <f>(13)*(1)*(1)*(1)*(1 + (0))</f>
        <v>13</v>
      </c>
      <c r="D719" s="20" t="s">
        <v>69</v>
      </c>
      <c r="E719" s="20">
        <f>(0)</f>
        <v>0</v>
      </c>
      <c r="F719" s="20">
        <f>(0)</f>
        <v>0</v>
      </c>
      <c r="G719" s="20">
        <f t="shared" si="10"/>
        <v>0</v>
      </c>
    </row>
    <row r="720" spans="1:7" ht="45" x14ac:dyDescent="0.25">
      <c r="A720" s="4"/>
      <c r="B720" s="12" t="s">
        <v>890</v>
      </c>
      <c r="C720" s="18"/>
      <c r="D720" s="18"/>
      <c r="E720" s="18"/>
      <c r="F720" s="18"/>
      <c r="G720" s="18"/>
    </row>
    <row r="721" spans="1:7" x14ac:dyDescent="0.25">
      <c r="A721" s="5"/>
      <c r="B721" s="13" t="s">
        <v>279</v>
      </c>
      <c r="C721" s="19"/>
      <c r="D721" s="19"/>
      <c r="E721" s="19"/>
      <c r="F721" s="19"/>
      <c r="G721" s="19"/>
    </row>
    <row r="722" spans="1:7" ht="30" x14ac:dyDescent="0.25">
      <c r="A722" s="6" t="s">
        <v>891</v>
      </c>
      <c r="B722" s="14" t="s">
        <v>892</v>
      </c>
      <c r="C722" s="20">
        <f>(41)*(1)*(1)*(1)*(1 + (0))</f>
        <v>41</v>
      </c>
      <c r="D722" s="20" t="s">
        <v>172</v>
      </c>
      <c r="E722" s="20">
        <f>(0)</f>
        <v>0</v>
      </c>
      <c r="F722" s="20">
        <f>(0)</f>
        <v>0</v>
      </c>
      <c r="G722" s="20">
        <f>(C722 * E722 + C722 * E722 * F722)</f>
        <v>0</v>
      </c>
    </row>
    <row r="723" spans="1:7" ht="45" x14ac:dyDescent="0.25">
      <c r="A723" s="6" t="s">
        <v>893</v>
      </c>
      <c r="B723" s="14" t="s">
        <v>894</v>
      </c>
      <c r="C723" s="20">
        <f>(4)*(1)*(1)*(1)*(1 + (0))</f>
        <v>4</v>
      </c>
      <c r="D723" s="20" t="s">
        <v>172</v>
      </c>
      <c r="E723" s="20">
        <f>(0)</f>
        <v>0</v>
      </c>
      <c r="F723" s="20">
        <f>(0)</f>
        <v>0</v>
      </c>
      <c r="G723" s="20">
        <f>(C723 * E723 + C723 * E723 * F723)</f>
        <v>0</v>
      </c>
    </row>
    <row r="724" spans="1:7" ht="30" x14ac:dyDescent="0.25">
      <c r="A724" s="6" t="s">
        <v>895</v>
      </c>
      <c r="B724" s="14" t="s">
        <v>896</v>
      </c>
      <c r="C724" s="20">
        <f>(5)*(1)*(1)*(1)*(1 + (0))</f>
        <v>5</v>
      </c>
      <c r="D724" s="20" t="s">
        <v>172</v>
      </c>
      <c r="E724" s="20">
        <f>(0)</f>
        <v>0</v>
      </c>
      <c r="F724" s="20">
        <f>(0)</f>
        <v>0</v>
      </c>
      <c r="G724" s="20">
        <f>(C724 * E724 + C724 * E724 * F724)</f>
        <v>0</v>
      </c>
    </row>
    <row r="725" spans="1:7" x14ac:dyDescent="0.25">
      <c r="A725" s="5"/>
      <c r="B725" s="13" t="s">
        <v>282</v>
      </c>
      <c r="C725" s="19"/>
      <c r="D725" s="19"/>
      <c r="E725" s="19"/>
      <c r="F725" s="19"/>
      <c r="G725" s="19"/>
    </row>
    <row r="726" spans="1:7" ht="30" x14ac:dyDescent="0.25">
      <c r="A726" s="6" t="s">
        <v>897</v>
      </c>
      <c r="B726" s="14" t="s">
        <v>898</v>
      </c>
      <c r="C726" s="20">
        <f>(2)*(1)*(1)*(1)*(1 + (0))</f>
        <v>2</v>
      </c>
      <c r="D726" s="20" t="s">
        <v>69</v>
      </c>
      <c r="E726" s="20">
        <f>(0)</f>
        <v>0</v>
      </c>
      <c r="F726" s="20">
        <f>(0)</f>
        <v>0</v>
      </c>
      <c r="G726" s="20">
        <f t="shared" ref="G726:G731" si="11">(C726 * E726 + C726 * E726 * F726)</f>
        <v>0</v>
      </c>
    </row>
    <row r="727" spans="1:7" x14ac:dyDescent="0.25">
      <c r="A727" s="6" t="s">
        <v>899</v>
      </c>
      <c r="B727" s="14" t="s">
        <v>879</v>
      </c>
      <c r="C727" s="20">
        <f>(5)*(1)*(1)*(1)*(1 + (0))</f>
        <v>5</v>
      </c>
      <c r="D727" s="20" t="s">
        <v>69</v>
      </c>
      <c r="E727" s="20">
        <f>(0)</f>
        <v>0</v>
      </c>
      <c r="F727" s="20">
        <f>(0)</f>
        <v>0</v>
      </c>
      <c r="G727" s="20">
        <f t="shared" si="11"/>
        <v>0</v>
      </c>
    </row>
    <row r="728" spans="1:7" x14ac:dyDescent="0.25">
      <c r="A728" s="6" t="s">
        <v>900</v>
      </c>
      <c r="B728" s="14" t="s">
        <v>881</v>
      </c>
      <c r="C728" s="20">
        <f>(10)*(1)*(1)*(1)*(1 + (0))</f>
        <v>10</v>
      </c>
      <c r="D728" s="20" t="s">
        <v>69</v>
      </c>
      <c r="E728" s="20">
        <f>(0)</f>
        <v>0</v>
      </c>
      <c r="F728" s="20">
        <f>(0)</f>
        <v>0</v>
      </c>
      <c r="G728" s="20">
        <f t="shared" si="11"/>
        <v>0</v>
      </c>
    </row>
    <row r="729" spans="1:7" x14ac:dyDescent="0.25">
      <c r="A729" s="6" t="s">
        <v>901</v>
      </c>
      <c r="B729" s="14" t="s">
        <v>883</v>
      </c>
      <c r="C729" s="20">
        <f>(5)*(1)*(1)*(1)*(1 + (0))</f>
        <v>5</v>
      </c>
      <c r="D729" s="20" t="s">
        <v>69</v>
      </c>
      <c r="E729" s="20">
        <f>(0)</f>
        <v>0</v>
      </c>
      <c r="F729" s="20">
        <f>(0)</f>
        <v>0</v>
      </c>
      <c r="G729" s="20">
        <f t="shared" si="11"/>
        <v>0</v>
      </c>
    </row>
    <row r="730" spans="1:7" x14ac:dyDescent="0.25">
      <c r="A730" s="6" t="s">
        <v>902</v>
      </c>
      <c r="B730" s="14" t="s">
        <v>885</v>
      </c>
      <c r="C730" s="20">
        <f>(5)*(1)*(1)*(1)*(1 + (0))</f>
        <v>5</v>
      </c>
      <c r="D730" s="20" t="s">
        <v>69</v>
      </c>
      <c r="E730" s="20">
        <f>(0)</f>
        <v>0</v>
      </c>
      <c r="F730" s="20">
        <f>(0)</f>
        <v>0</v>
      </c>
      <c r="G730" s="20">
        <f t="shared" si="11"/>
        <v>0</v>
      </c>
    </row>
    <row r="731" spans="1:7" ht="60" x14ac:dyDescent="0.25">
      <c r="A731" s="6" t="s">
        <v>903</v>
      </c>
      <c r="B731" s="14" t="s">
        <v>887</v>
      </c>
      <c r="C731" s="20">
        <f>(5)*(1)*(1)*(1)*(1 + (0))</f>
        <v>5</v>
      </c>
      <c r="D731" s="20" t="s">
        <v>69</v>
      </c>
      <c r="E731" s="20">
        <f>(0)</f>
        <v>0</v>
      </c>
      <c r="F731" s="20">
        <f>(0)</f>
        <v>0</v>
      </c>
      <c r="G731" s="20">
        <f t="shared" si="11"/>
        <v>0</v>
      </c>
    </row>
    <row r="732" spans="1:7" ht="45" x14ac:dyDescent="0.25">
      <c r="A732" s="4"/>
      <c r="B732" s="12" t="s">
        <v>904</v>
      </c>
      <c r="C732" s="18"/>
      <c r="D732" s="18"/>
      <c r="E732" s="18"/>
      <c r="F732" s="18"/>
      <c r="G732" s="18"/>
    </row>
    <row r="733" spans="1:7" x14ac:dyDescent="0.25">
      <c r="A733" s="5"/>
      <c r="B733" s="13" t="s">
        <v>905</v>
      </c>
      <c r="C733" s="19"/>
      <c r="D733" s="19"/>
      <c r="E733" s="19"/>
      <c r="F733" s="19"/>
      <c r="G733" s="19"/>
    </row>
    <row r="734" spans="1:7" ht="30" x14ac:dyDescent="0.25">
      <c r="A734" s="6" t="s">
        <v>906</v>
      </c>
      <c r="B734" s="14" t="s">
        <v>907</v>
      </c>
      <c r="C734" s="20">
        <f>(7)*(1)*(1)*(1)*(1 + (0))</f>
        <v>7</v>
      </c>
      <c r="D734" s="20" t="s">
        <v>69</v>
      </c>
      <c r="E734" s="20">
        <f>(0)</f>
        <v>0</v>
      </c>
      <c r="F734" s="20">
        <f>(0)</f>
        <v>0</v>
      </c>
      <c r="G734" s="20">
        <f>(C734 * E734 + C734 * E734 * F734)</f>
        <v>0</v>
      </c>
    </row>
    <row r="735" spans="1:7" x14ac:dyDescent="0.25">
      <c r="A735" s="5"/>
      <c r="B735" s="13" t="s">
        <v>908</v>
      </c>
      <c r="C735" s="19"/>
      <c r="D735" s="19"/>
      <c r="E735" s="19"/>
      <c r="F735" s="19"/>
      <c r="G735" s="19"/>
    </row>
    <row r="736" spans="1:7" ht="45" x14ac:dyDescent="0.25">
      <c r="A736" s="6" t="s">
        <v>909</v>
      </c>
      <c r="B736" s="14" t="s">
        <v>910</v>
      </c>
      <c r="C736" s="20">
        <f>(3)*(1)*(1)*(1)*(1 + (0))</f>
        <v>3</v>
      </c>
      <c r="D736" s="20" t="s">
        <v>69</v>
      </c>
      <c r="E736" s="20">
        <f>(0)</f>
        <v>0</v>
      </c>
      <c r="F736" s="20">
        <f>(0)</f>
        <v>0</v>
      </c>
      <c r="G736" s="20">
        <f>(C736 * E736 + C736 * E736 * F736)</f>
        <v>0</v>
      </c>
    </row>
    <row r="737" spans="1:7" ht="126" x14ac:dyDescent="0.25">
      <c r="A737" s="3"/>
      <c r="B737" s="11" t="s">
        <v>911</v>
      </c>
      <c r="C737" s="17"/>
      <c r="D737" s="17"/>
      <c r="E737" s="17"/>
      <c r="F737" s="17"/>
      <c r="G737" s="17"/>
    </row>
    <row r="738" spans="1:7" ht="30" x14ac:dyDescent="0.25">
      <c r="A738" s="4"/>
      <c r="B738" s="12" t="s">
        <v>912</v>
      </c>
      <c r="C738" s="18"/>
      <c r="D738" s="18"/>
      <c r="E738" s="18"/>
      <c r="F738" s="18"/>
      <c r="G738" s="18"/>
    </row>
    <row r="739" spans="1:7" ht="255" x14ac:dyDescent="0.25">
      <c r="A739" s="5"/>
      <c r="B739" s="13" t="s">
        <v>913</v>
      </c>
      <c r="C739" s="19"/>
      <c r="D739" s="19"/>
      <c r="E739" s="19"/>
      <c r="F739" s="19"/>
      <c r="G739" s="19"/>
    </row>
    <row r="740" spans="1:7" x14ac:dyDescent="0.25">
      <c r="A740" s="6" t="s">
        <v>914</v>
      </c>
      <c r="B740" s="14" t="s">
        <v>915</v>
      </c>
      <c r="C740" s="20">
        <f>(2)*(1)*(1)*(1)*(1 + (0))</f>
        <v>2</v>
      </c>
      <c r="D740" s="20" t="s">
        <v>69</v>
      </c>
      <c r="E740" s="20">
        <f>(0)</f>
        <v>0</v>
      </c>
      <c r="F740" s="20">
        <f>(0)</f>
        <v>0</v>
      </c>
      <c r="G740" s="20">
        <f>(C740 * E740 + C740 * E740 * F740)</f>
        <v>0</v>
      </c>
    </row>
    <row r="741" spans="1:7" x14ac:dyDescent="0.25">
      <c r="A741" s="6" t="s">
        <v>916</v>
      </c>
      <c r="B741" s="14" t="s">
        <v>917</v>
      </c>
      <c r="C741" s="20">
        <f>(1)*(1)*(1)*(1)*(1 + (0))</f>
        <v>1</v>
      </c>
      <c r="D741" s="20" t="s">
        <v>69</v>
      </c>
      <c r="E741" s="20">
        <f>(0)</f>
        <v>0</v>
      </c>
      <c r="F741" s="20">
        <f>(0)</f>
        <v>0</v>
      </c>
      <c r="G741" s="20">
        <f>(C741 * E741 + C741 * E741 * F741)</f>
        <v>0</v>
      </c>
    </row>
    <row r="742" spans="1:7" x14ac:dyDescent="0.25">
      <c r="A742" s="6" t="s">
        <v>918</v>
      </c>
      <c r="B742" s="14" t="s">
        <v>919</v>
      </c>
      <c r="C742" s="20">
        <f>(1)*(1)*(1)*(1)*(1 + (0))</f>
        <v>1</v>
      </c>
      <c r="D742" s="20" t="s">
        <v>69</v>
      </c>
      <c r="E742" s="20">
        <f>(0)</f>
        <v>0</v>
      </c>
      <c r="F742" s="20">
        <f>(0)</f>
        <v>0</v>
      </c>
      <c r="G742" s="20">
        <f>(C742 * E742 + C742 * E742 * F742)</f>
        <v>0</v>
      </c>
    </row>
    <row r="743" spans="1:7" ht="300" x14ac:dyDescent="0.25">
      <c r="A743" s="5"/>
      <c r="B743" s="13" t="s">
        <v>920</v>
      </c>
      <c r="C743" s="19"/>
      <c r="D743" s="19"/>
      <c r="E743" s="19"/>
      <c r="F743" s="19"/>
      <c r="G743" s="19"/>
    </row>
    <row r="744" spans="1:7" x14ac:dyDescent="0.25">
      <c r="A744" s="6" t="s">
        <v>921</v>
      </c>
      <c r="B744" s="14" t="s">
        <v>922</v>
      </c>
      <c r="C744" s="20">
        <f t="shared" ref="C744:C759" si="12">(1)*(1)*(1)*(1)*(1 + (0))</f>
        <v>1</v>
      </c>
      <c r="D744" s="20" t="s">
        <v>69</v>
      </c>
      <c r="E744" s="20">
        <f>(0)</f>
        <v>0</v>
      </c>
      <c r="F744" s="20">
        <f>(0)</f>
        <v>0</v>
      </c>
      <c r="G744" s="20">
        <f t="shared" ref="G744:G759" si="13">(C744 * E744 + C744 * E744 * F744)</f>
        <v>0</v>
      </c>
    </row>
    <row r="745" spans="1:7" x14ac:dyDescent="0.25">
      <c r="A745" s="6" t="s">
        <v>923</v>
      </c>
      <c r="B745" s="14" t="s">
        <v>924</v>
      </c>
      <c r="C745" s="20">
        <f t="shared" si="12"/>
        <v>1</v>
      </c>
      <c r="D745" s="20" t="s">
        <v>69</v>
      </c>
      <c r="E745" s="20">
        <f>(0)</f>
        <v>0</v>
      </c>
      <c r="F745" s="20">
        <f>(0)</f>
        <v>0</v>
      </c>
      <c r="G745" s="20">
        <f t="shared" si="13"/>
        <v>0</v>
      </c>
    </row>
    <row r="746" spans="1:7" x14ac:dyDescent="0.25">
      <c r="A746" s="6" t="s">
        <v>925</v>
      </c>
      <c r="B746" s="14" t="s">
        <v>926</v>
      </c>
      <c r="C746" s="20">
        <f t="shared" si="12"/>
        <v>1</v>
      </c>
      <c r="D746" s="20" t="s">
        <v>69</v>
      </c>
      <c r="E746" s="20">
        <f>(0)</f>
        <v>0</v>
      </c>
      <c r="F746" s="20">
        <f>(0)</f>
        <v>0</v>
      </c>
      <c r="G746" s="20">
        <f t="shared" si="13"/>
        <v>0</v>
      </c>
    </row>
    <row r="747" spans="1:7" x14ac:dyDescent="0.25">
      <c r="A747" s="6" t="s">
        <v>927</v>
      </c>
      <c r="B747" s="14" t="s">
        <v>928</v>
      </c>
      <c r="C747" s="20">
        <f t="shared" si="12"/>
        <v>1</v>
      </c>
      <c r="D747" s="20" t="s">
        <v>69</v>
      </c>
      <c r="E747" s="20">
        <f>(0)</f>
        <v>0</v>
      </c>
      <c r="F747" s="20">
        <f>(0)</f>
        <v>0</v>
      </c>
      <c r="G747" s="20">
        <f t="shared" si="13"/>
        <v>0</v>
      </c>
    </row>
    <row r="748" spans="1:7" x14ac:dyDescent="0.25">
      <c r="A748" s="6" t="s">
        <v>929</v>
      </c>
      <c r="B748" s="14" t="s">
        <v>930</v>
      </c>
      <c r="C748" s="20">
        <f t="shared" si="12"/>
        <v>1</v>
      </c>
      <c r="D748" s="20" t="s">
        <v>69</v>
      </c>
      <c r="E748" s="20">
        <f>(0)</f>
        <v>0</v>
      </c>
      <c r="F748" s="20">
        <f>(0)</f>
        <v>0</v>
      </c>
      <c r="G748" s="20">
        <f t="shared" si="13"/>
        <v>0</v>
      </c>
    </row>
    <row r="749" spans="1:7" x14ac:dyDescent="0.25">
      <c r="A749" s="6" t="s">
        <v>931</v>
      </c>
      <c r="B749" s="14" t="s">
        <v>932</v>
      </c>
      <c r="C749" s="20">
        <f t="shared" si="12"/>
        <v>1</v>
      </c>
      <c r="D749" s="20" t="s">
        <v>69</v>
      </c>
      <c r="E749" s="20">
        <f>(0)</f>
        <v>0</v>
      </c>
      <c r="F749" s="20">
        <f>(0)</f>
        <v>0</v>
      </c>
      <c r="G749" s="20">
        <f t="shared" si="13"/>
        <v>0</v>
      </c>
    </row>
    <row r="750" spans="1:7" x14ac:dyDescent="0.25">
      <c r="A750" s="6" t="s">
        <v>933</v>
      </c>
      <c r="B750" s="14" t="s">
        <v>934</v>
      </c>
      <c r="C750" s="20">
        <f t="shared" si="12"/>
        <v>1</v>
      </c>
      <c r="D750" s="20" t="s">
        <v>69</v>
      </c>
      <c r="E750" s="20">
        <f>(0)</f>
        <v>0</v>
      </c>
      <c r="F750" s="20">
        <f>(0)</f>
        <v>0</v>
      </c>
      <c r="G750" s="20">
        <f t="shared" si="13"/>
        <v>0</v>
      </c>
    </row>
    <row r="751" spans="1:7" x14ac:dyDescent="0.25">
      <c r="A751" s="6" t="s">
        <v>935</v>
      </c>
      <c r="B751" s="14" t="s">
        <v>936</v>
      </c>
      <c r="C751" s="20">
        <f t="shared" si="12"/>
        <v>1</v>
      </c>
      <c r="D751" s="20" t="s">
        <v>69</v>
      </c>
      <c r="E751" s="20">
        <f>(0)</f>
        <v>0</v>
      </c>
      <c r="F751" s="20">
        <f>(0)</f>
        <v>0</v>
      </c>
      <c r="G751" s="20">
        <f t="shared" si="13"/>
        <v>0</v>
      </c>
    </row>
    <row r="752" spans="1:7" x14ac:dyDescent="0.25">
      <c r="A752" s="6" t="s">
        <v>937</v>
      </c>
      <c r="B752" s="14" t="s">
        <v>938</v>
      </c>
      <c r="C752" s="20">
        <f t="shared" si="12"/>
        <v>1</v>
      </c>
      <c r="D752" s="20" t="s">
        <v>69</v>
      </c>
      <c r="E752" s="20">
        <f>(0)</f>
        <v>0</v>
      </c>
      <c r="F752" s="20">
        <f>(0)</f>
        <v>0</v>
      </c>
      <c r="G752" s="20">
        <f t="shared" si="13"/>
        <v>0</v>
      </c>
    </row>
    <row r="753" spans="1:7" x14ac:dyDescent="0.25">
      <c r="A753" s="6" t="s">
        <v>939</v>
      </c>
      <c r="B753" s="14" t="s">
        <v>940</v>
      </c>
      <c r="C753" s="20">
        <f t="shared" si="12"/>
        <v>1</v>
      </c>
      <c r="D753" s="20" t="s">
        <v>69</v>
      </c>
      <c r="E753" s="20">
        <f>(0)</f>
        <v>0</v>
      </c>
      <c r="F753" s="20">
        <f>(0)</f>
        <v>0</v>
      </c>
      <c r="G753" s="20">
        <f t="shared" si="13"/>
        <v>0</v>
      </c>
    </row>
    <row r="754" spans="1:7" x14ac:dyDescent="0.25">
      <c r="A754" s="6" t="s">
        <v>941</v>
      </c>
      <c r="B754" s="14" t="s">
        <v>942</v>
      </c>
      <c r="C754" s="20">
        <f t="shared" si="12"/>
        <v>1</v>
      </c>
      <c r="D754" s="20" t="s">
        <v>69</v>
      </c>
      <c r="E754" s="20">
        <f>(0)</f>
        <v>0</v>
      </c>
      <c r="F754" s="20">
        <f>(0)</f>
        <v>0</v>
      </c>
      <c r="G754" s="20">
        <f t="shared" si="13"/>
        <v>0</v>
      </c>
    </row>
    <row r="755" spans="1:7" x14ac:dyDescent="0.25">
      <c r="A755" s="6" t="s">
        <v>943</v>
      </c>
      <c r="B755" s="14" t="s">
        <v>944</v>
      </c>
      <c r="C755" s="20">
        <f t="shared" si="12"/>
        <v>1</v>
      </c>
      <c r="D755" s="20" t="s">
        <v>69</v>
      </c>
      <c r="E755" s="20">
        <f>(0)</f>
        <v>0</v>
      </c>
      <c r="F755" s="20">
        <f>(0)</f>
        <v>0</v>
      </c>
      <c r="G755" s="20">
        <f t="shared" si="13"/>
        <v>0</v>
      </c>
    </row>
    <row r="756" spans="1:7" x14ac:dyDescent="0.25">
      <c r="A756" s="6" t="s">
        <v>945</v>
      </c>
      <c r="B756" s="14" t="s">
        <v>946</v>
      </c>
      <c r="C756" s="20">
        <f t="shared" si="12"/>
        <v>1</v>
      </c>
      <c r="D756" s="20" t="s">
        <v>69</v>
      </c>
      <c r="E756" s="20">
        <f>(0)</f>
        <v>0</v>
      </c>
      <c r="F756" s="20">
        <f>(0)</f>
        <v>0</v>
      </c>
      <c r="G756" s="20">
        <f t="shared" si="13"/>
        <v>0</v>
      </c>
    </row>
    <row r="757" spans="1:7" x14ac:dyDescent="0.25">
      <c r="A757" s="6" t="s">
        <v>947</v>
      </c>
      <c r="B757" s="14" t="s">
        <v>948</v>
      </c>
      <c r="C757" s="20">
        <f t="shared" si="12"/>
        <v>1</v>
      </c>
      <c r="D757" s="20" t="s">
        <v>69</v>
      </c>
      <c r="E757" s="20">
        <f>(0)</f>
        <v>0</v>
      </c>
      <c r="F757" s="20">
        <f>(0)</f>
        <v>0</v>
      </c>
      <c r="G757" s="20">
        <f t="shared" si="13"/>
        <v>0</v>
      </c>
    </row>
    <row r="758" spans="1:7" x14ac:dyDescent="0.25">
      <c r="A758" s="6" t="s">
        <v>949</v>
      </c>
      <c r="B758" s="14" t="s">
        <v>950</v>
      </c>
      <c r="C758" s="20">
        <f t="shared" si="12"/>
        <v>1</v>
      </c>
      <c r="D758" s="20" t="s">
        <v>69</v>
      </c>
      <c r="E758" s="20">
        <f>(0)</f>
        <v>0</v>
      </c>
      <c r="F758" s="20">
        <f>(0)</f>
        <v>0</v>
      </c>
      <c r="G758" s="20">
        <f t="shared" si="13"/>
        <v>0</v>
      </c>
    </row>
    <row r="759" spans="1:7" x14ac:dyDescent="0.25">
      <c r="A759" s="6" t="s">
        <v>951</v>
      </c>
      <c r="B759" s="14" t="s">
        <v>952</v>
      </c>
      <c r="C759" s="20">
        <f t="shared" si="12"/>
        <v>1</v>
      </c>
      <c r="D759" s="20" t="s">
        <v>69</v>
      </c>
      <c r="E759" s="20">
        <f>(0)</f>
        <v>0</v>
      </c>
      <c r="F759" s="20">
        <f>(0)</f>
        <v>0</v>
      </c>
      <c r="G759" s="20">
        <f t="shared" si="13"/>
        <v>0</v>
      </c>
    </row>
    <row r="760" spans="1:7" ht="78.75" x14ac:dyDescent="0.25">
      <c r="A760" s="3"/>
      <c r="B760" s="11" t="s">
        <v>953</v>
      </c>
      <c r="C760" s="17"/>
      <c r="D760" s="17"/>
      <c r="E760" s="17"/>
      <c r="F760" s="17"/>
      <c r="G760" s="17"/>
    </row>
    <row r="761" spans="1:7" ht="30" x14ac:dyDescent="0.25">
      <c r="A761" s="4"/>
      <c r="B761" s="12" t="s">
        <v>954</v>
      </c>
      <c r="C761" s="18"/>
      <c r="D761" s="18"/>
      <c r="E761" s="18"/>
      <c r="F761" s="18"/>
      <c r="G761" s="18"/>
    </row>
    <row r="762" spans="1:7" ht="30" x14ac:dyDescent="0.25">
      <c r="A762" s="5"/>
      <c r="B762" s="13" t="s">
        <v>955</v>
      </c>
      <c r="C762" s="19"/>
      <c r="D762" s="19"/>
      <c r="E762" s="19"/>
      <c r="F762" s="19"/>
      <c r="G762" s="19"/>
    </row>
    <row r="763" spans="1:7" ht="45" x14ac:dyDescent="0.25">
      <c r="A763" s="6" t="s">
        <v>956</v>
      </c>
      <c r="B763" s="14" t="s">
        <v>957</v>
      </c>
      <c r="C763" s="20">
        <f>(2)*(1)*(1)*(1)*(1 + (0))</f>
        <v>2</v>
      </c>
      <c r="D763" s="20" t="s">
        <v>172</v>
      </c>
      <c r="E763" s="20">
        <f>(0)</f>
        <v>0</v>
      </c>
      <c r="F763" s="20">
        <f>(0)</f>
        <v>0</v>
      </c>
      <c r="G763" s="20">
        <f>(C763 * E763 + C763 * E763 * F763)</f>
        <v>0</v>
      </c>
    </row>
    <row r="764" spans="1:7" x14ac:dyDescent="0.25">
      <c r="A764" s="5"/>
      <c r="B764" s="13" t="s">
        <v>282</v>
      </c>
      <c r="C764" s="19"/>
      <c r="D764" s="19"/>
      <c r="E764" s="19"/>
      <c r="F764" s="19"/>
      <c r="G764" s="19"/>
    </row>
    <row r="765" spans="1:7" x14ac:dyDescent="0.25">
      <c r="A765" s="6" t="s">
        <v>958</v>
      </c>
      <c r="B765" s="14" t="s">
        <v>959</v>
      </c>
      <c r="C765" s="20">
        <f>(1)*(1)*(1)*(1)*(1 + (0))</f>
        <v>1</v>
      </c>
      <c r="D765" s="20" t="s">
        <v>69</v>
      </c>
      <c r="E765" s="20">
        <f>(0)</f>
        <v>0</v>
      </c>
      <c r="F765" s="20">
        <f>(0)</f>
        <v>0</v>
      </c>
      <c r="G765" s="20">
        <f>(C765 * E765 + C765 * E765 * F765)</f>
        <v>0</v>
      </c>
    </row>
    <row r="766" spans="1:7" x14ac:dyDescent="0.25">
      <c r="A766" s="6" t="s">
        <v>960</v>
      </c>
      <c r="B766" s="14" t="s">
        <v>961</v>
      </c>
      <c r="C766" s="20">
        <f>(2)*(1)*(1)*(1)*(1 + (0))</f>
        <v>2</v>
      </c>
      <c r="D766" s="20" t="s">
        <v>69</v>
      </c>
      <c r="E766" s="20">
        <f>(0)</f>
        <v>0</v>
      </c>
      <c r="F766" s="20">
        <f>(0)</f>
        <v>0</v>
      </c>
      <c r="G766" s="20">
        <f>(C766 * E766 + C766 * E766 * F766)</f>
        <v>0</v>
      </c>
    </row>
    <row r="767" spans="1:7" x14ac:dyDescent="0.25">
      <c r="A767" s="4"/>
      <c r="B767" s="12" t="s">
        <v>962</v>
      </c>
      <c r="C767" s="18"/>
      <c r="D767" s="18"/>
      <c r="E767" s="18"/>
      <c r="F767" s="18"/>
      <c r="G767" s="18"/>
    </row>
    <row r="768" spans="1:7" x14ac:dyDescent="0.25">
      <c r="A768" s="5"/>
      <c r="B768" s="13" t="s">
        <v>963</v>
      </c>
      <c r="C768" s="19"/>
      <c r="D768" s="19"/>
      <c r="E768" s="19"/>
      <c r="F768" s="19"/>
      <c r="G768" s="19"/>
    </row>
    <row r="769" spans="1:7" x14ac:dyDescent="0.25">
      <c r="A769" s="6" t="s">
        <v>964</v>
      </c>
      <c r="B769" s="14" t="s">
        <v>965</v>
      </c>
      <c r="C769" s="20">
        <f>(1)*(1)*(1)*(1)*(1 + (0))</f>
        <v>1</v>
      </c>
      <c r="D769" s="20" t="s">
        <v>35</v>
      </c>
      <c r="E769" s="20">
        <f>(0)</f>
        <v>0</v>
      </c>
      <c r="F769" s="20">
        <f>(0)</f>
        <v>0</v>
      </c>
      <c r="G769" s="20">
        <f>(C769 * E769 + C769 * E769 * F769)</f>
        <v>0</v>
      </c>
    </row>
    <row r="770" spans="1:7" x14ac:dyDescent="0.25">
      <c r="A770" s="5"/>
      <c r="B770" s="13" t="s">
        <v>966</v>
      </c>
      <c r="C770" s="19"/>
      <c r="D770" s="19"/>
      <c r="E770" s="19"/>
      <c r="F770" s="19"/>
      <c r="G770" s="19"/>
    </row>
    <row r="771" spans="1:7" x14ac:dyDescent="0.25">
      <c r="A771" s="6" t="s">
        <v>967</v>
      </c>
      <c r="B771" s="14" t="s">
        <v>965</v>
      </c>
      <c r="C771" s="20">
        <f>(1)*(1)*(1)*(1)*(1 + (0))</f>
        <v>1</v>
      </c>
      <c r="D771" s="20" t="s">
        <v>35</v>
      </c>
      <c r="E771" s="20">
        <f>(0)</f>
        <v>0</v>
      </c>
      <c r="F771" s="20">
        <f>(0)</f>
        <v>0</v>
      </c>
      <c r="G771" s="20">
        <f>(C771 * E771 + C771 * E771 * F771)</f>
        <v>0</v>
      </c>
    </row>
    <row r="772" spans="1:7" ht="15.75" x14ac:dyDescent="0.25">
      <c r="A772" s="3"/>
      <c r="B772" s="11" t="s">
        <v>968</v>
      </c>
      <c r="C772" s="17"/>
      <c r="D772" s="17"/>
      <c r="E772" s="17"/>
      <c r="F772" s="17"/>
      <c r="G772" s="17"/>
    </row>
    <row r="773" spans="1:7" ht="30" x14ac:dyDescent="0.25">
      <c r="A773" s="4"/>
      <c r="B773" s="12" t="s">
        <v>969</v>
      </c>
      <c r="C773" s="18"/>
      <c r="D773" s="18"/>
      <c r="E773" s="18"/>
      <c r="F773" s="18"/>
      <c r="G773" s="18"/>
    </row>
    <row r="774" spans="1:7" ht="165" x14ac:dyDescent="0.25">
      <c r="A774" s="6" t="s">
        <v>970</v>
      </c>
      <c r="B774" s="15" t="s">
        <v>971</v>
      </c>
      <c r="C774" s="20">
        <f>(1)*(1)*(1)*(1)*(1 + (0))</f>
        <v>1</v>
      </c>
      <c r="D774" s="20" t="s">
        <v>69</v>
      </c>
      <c r="E774" s="20">
        <f>(0)</f>
        <v>0</v>
      </c>
      <c r="F774" s="20">
        <f>(0)</f>
        <v>0</v>
      </c>
      <c r="G774" s="20">
        <f>(C774 * E774 + C774 * E774 * F774)</f>
        <v>0</v>
      </c>
    </row>
    <row r="775" spans="1:7" ht="300" x14ac:dyDescent="0.25">
      <c r="A775" s="6" t="s">
        <v>972</v>
      </c>
      <c r="B775" s="15" t="s">
        <v>973</v>
      </c>
      <c r="C775" s="20">
        <f>(1)*(1)*(1)*(1)*(1 + (0))</f>
        <v>1</v>
      </c>
      <c r="D775" s="20" t="s">
        <v>69</v>
      </c>
      <c r="E775" s="20">
        <f>(0)</f>
        <v>0</v>
      </c>
      <c r="F775" s="20">
        <f>(0)</f>
        <v>0</v>
      </c>
      <c r="G775" s="20">
        <f>(C775 * E775 + C775 * E775 * F775)</f>
        <v>0</v>
      </c>
    </row>
    <row r="776" spans="1:7" ht="15.75" x14ac:dyDescent="0.25">
      <c r="A776" s="3"/>
      <c r="B776" s="11" t="s">
        <v>974</v>
      </c>
      <c r="C776" s="17"/>
      <c r="D776" s="17"/>
      <c r="E776" s="17"/>
      <c r="F776" s="17"/>
      <c r="G776" s="17"/>
    </row>
    <row r="777" spans="1:7" x14ac:dyDescent="0.25">
      <c r="A777" s="4"/>
      <c r="B777" s="12" t="s">
        <v>9</v>
      </c>
      <c r="C777" s="18"/>
      <c r="D777" s="18"/>
      <c r="E777" s="18"/>
      <c r="F777" s="18"/>
      <c r="G777" s="18"/>
    </row>
    <row r="778" spans="1:7" x14ac:dyDescent="0.25">
      <c r="A778" s="5"/>
      <c r="B778" s="13" t="s">
        <v>975</v>
      </c>
      <c r="C778" s="19"/>
      <c r="D778" s="19"/>
      <c r="E778" s="19"/>
      <c r="F778" s="19"/>
      <c r="G778" s="19"/>
    </row>
    <row r="779" spans="1:7" x14ac:dyDescent="0.25">
      <c r="A779" s="6" t="s">
        <v>976</v>
      </c>
      <c r="B779" s="14" t="s">
        <v>977</v>
      </c>
      <c r="C779" s="20">
        <f>(4)*(1)*(1)*(1)*(1 + (0))</f>
        <v>4</v>
      </c>
      <c r="D779" s="20" t="s">
        <v>13</v>
      </c>
      <c r="E779" s="20">
        <f>(0)</f>
        <v>0</v>
      </c>
      <c r="F779" s="20">
        <f>(0)</f>
        <v>0</v>
      </c>
      <c r="G779" s="20">
        <f>(C779 * E779 + C779 * E779 * F779)</f>
        <v>0</v>
      </c>
    </row>
    <row r="780" spans="1:7" x14ac:dyDescent="0.25">
      <c r="A780" s="4"/>
      <c r="B780" s="12" t="s">
        <v>25</v>
      </c>
      <c r="C780" s="18"/>
      <c r="D780" s="18"/>
      <c r="E780" s="18"/>
      <c r="F780" s="18"/>
      <c r="G780" s="18"/>
    </row>
    <row r="781" spans="1:7" x14ac:dyDescent="0.25">
      <c r="A781" s="5"/>
      <c r="B781" s="13" t="s">
        <v>978</v>
      </c>
      <c r="C781" s="19"/>
      <c r="D781" s="19"/>
      <c r="E781" s="19"/>
      <c r="F781" s="19"/>
      <c r="G781" s="19"/>
    </row>
    <row r="782" spans="1:7" ht="60" x14ac:dyDescent="0.25">
      <c r="A782" s="6" t="s">
        <v>979</v>
      </c>
      <c r="B782" s="14" t="s">
        <v>980</v>
      </c>
      <c r="C782" s="20">
        <f>(9)*(1)*(1)*(1)*(1 + (0))</f>
        <v>9</v>
      </c>
      <c r="D782" s="20" t="s">
        <v>29</v>
      </c>
      <c r="E782" s="20">
        <f>(0)</f>
        <v>0</v>
      </c>
      <c r="F782" s="20">
        <f>(0)</f>
        <v>0</v>
      </c>
      <c r="G782" s="20">
        <f>(C782 * E782 + C782 * E782 * F782)</f>
        <v>0</v>
      </c>
    </row>
    <row r="783" spans="1:7" x14ac:dyDescent="0.25">
      <c r="A783" s="4"/>
      <c r="B783" s="12" t="s">
        <v>32</v>
      </c>
      <c r="C783" s="18"/>
      <c r="D783" s="18"/>
      <c r="E783" s="18"/>
      <c r="F783" s="18"/>
      <c r="G783" s="18"/>
    </row>
    <row r="784" spans="1:7" x14ac:dyDescent="0.25">
      <c r="A784" s="6" t="s">
        <v>981</v>
      </c>
      <c r="B784" s="15" t="s">
        <v>34</v>
      </c>
      <c r="C784" s="20">
        <f>(1)*(1)*(1)*(1)*(1 + (0))</f>
        <v>1</v>
      </c>
      <c r="D784" s="20" t="s">
        <v>35</v>
      </c>
      <c r="E784" s="20">
        <f>(0)</f>
        <v>0</v>
      </c>
      <c r="F784" s="20">
        <f>(0)</f>
        <v>0</v>
      </c>
      <c r="G784" s="20">
        <f>(C784 * E784 + C784 * E784 * F784)</f>
        <v>0</v>
      </c>
    </row>
    <row r="785" spans="1:7" x14ac:dyDescent="0.25">
      <c r="A785" s="5"/>
      <c r="B785" s="13" t="s">
        <v>36</v>
      </c>
      <c r="C785" s="19"/>
      <c r="D785" s="19"/>
      <c r="E785" s="19"/>
      <c r="F785" s="19"/>
      <c r="G785" s="19"/>
    </row>
    <row r="786" spans="1:7" x14ac:dyDescent="0.25">
      <c r="A786" s="6" t="s">
        <v>982</v>
      </c>
      <c r="B786" s="14" t="s">
        <v>38</v>
      </c>
      <c r="C786" s="20">
        <f>(4)*(1)*(1)*(1)*(1 + (0))</f>
        <v>4</v>
      </c>
      <c r="D786" s="20" t="s">
        <v>13</v>
      </c>
      <c r="E786" s="20">
        <f>(0)</f>
        <v>0</v>
      </c>
      <c r="F786" s="20">
        <f>(0)</f>
        <v>0</v>
      </c>
      <c r="G786" s="20">
        <f>(C786 * E786 + C786 * E786 * F786)</f>
        <v>0</v>
      </c>
    </row>
    <row r="787" spans="1:7" x14ac:dyDescent="0.25">
      <c r="A787" s="4"/>
      <c r="B787" s="12" t="s">
        <v>49</v>
      </c>
      <c r="C787" s="18"/>
      <c r="D787" s="18"/>
      <c r="E787" s="18"/>
      <c r="F787" s="18"/>
      <c r="G787" s="18"/>
    </row>
    <row r="788" spans="1:7" ht="30" x14ac:dyDescent="0.25">
      <c r="A788" s="6" t="s">
        <v>983</v>
      </c>
      <c r="B788" s="15" t="s">
        <v>984</v>
      </c>
      <c r="C788" s="20">
        <f>(2)*(1)*(1)*(1)*(1 + (0))</f>
        <v>2</v>
      </c>
      <c r="D788" s="20" t="s">
        <v>29</v>
      </c>
      <c r="E788" s="20">
        <f>(0)</f>
        <v>0</v>
      </c>
      <c r="F788" s="20">
        <f>(0)</f>
        <v>0</v>
      </c>
      <c r="G788" s="20">
        <f>(C788 * E788 + C788 * E788 * F788)</f>
        <v>0</v>
      </c>
    </row>
    <row r="789" spans="1:7" ht="45" x14ac:dyDescent="0.25">
      <c r="A789" s="4"/>
      <c r="B789" s="12" t="s">
        <v>985</v>
      </c>
      <c r="C789" s="18"/>
      <c r="D789" s="18"/>
      <c r="E789" s="18"/>
      <c r="F789" s="18"/>
      <c r="G789" s="18"/>
    </row>
    <row r="790" spans="1:7" ht="30" x14ac:dyDescent="0.25">
      <c r="A790" s="5"/>
      <c r="B790" s="13" t="s">
        <v>986</v>
      </c>
      <c r="C790" s="19"/>
      <c r="D790" s="19"/>
      <c r="E790" s="19"/>
      <c r="F790" s="19"/>
      <c r="G790" s="19"/>
    </row>
    <row r="791" spans="1:7" ht="45" x14ac:dyDescent="0.25">
      <c r="A791" s="6" t="s">
        <v>987</v>
      </c>
      <c r="B791" s="14" t="s">
        <v>988</v>
      </c>
      <c r="C791" s="20">
        <f>(1)*(1)*(1)*(1)*(1 + (0))</f>
        <v>1</v>
      </c>
      <c r="D791" s="20" t="s">
        <v>13</v>
      </c>
      <c r="E791" s="20">
        <f>(0)</f>
        <v>0</v>
      </c>
      <c r="F791" s="20">
        <f>(0)</f>
        <v>0</v>
      </c>
      <c r="G791" s="20">
        <f>(C791 * E791 + C791 * E791 * F791)</f>
        <v>0</v>
      </c>
    </row>
    <row r="792" spans="1:7" x14ac:dyDescent="0.25">
      <c r="A792" s="5"/>
      <c r="B792" s="13" t="s">
        <v>989</v>
      </c>
      <c r="C792" s="19"/>
      <c r="D792" s="19"/>
      <c r="E792" s="19"/>
      <c r="F792" s="19"/>
      <c r="G792" s="19"/>
    </row>
    <row r="793" spans="1:7" ht="45" x14ac:dyDescent="0.25">
      <c r="A793" s="6" t="s">
        <v>990</v>
      </c>
      <c r="B793" s="14" t="s">
        <v>991</v>
      </c>
      <c r="C793" s="20">
        <f>(1)*(1)*(1)*(1)*(1 + (0))</f>
        <v>1</v>
      </c>
      <c r="D793" s="20" t="s">
        <v>13</v>
      </c>
      <c r="E793" s="20">
        <f>(0)</f>
        <v>0</v>
      </c>
      <c r="F793" s="20">
        <f>(0)</f>
        <v>0</v>
      </c>
      <c r="G793" s="20">
        <f>(C793 * E793 + C793 * E793 * F793)</f>
        <v>0</v>
      </c>
    </row>
    <row r="794" spans="1:7" ht="45" x14ac:dyDescent="0.25">
      <c r="A794" s="5"/>
      <c r="B794" s="13" t="s">
        <v>992</v>
      </c>
      <c r="C794" s="19"/>
      <c r="D794" s="19"/>
      <c r="E794" s="19"/>
      <c r="F794" s="19"/>
      <c r="G794" s="19"/>
    </row>
    <row r="795" spans="1:7" x14ac:dyDescent="0.25">
      <c r="A795" s="6" t="s">
        <v>993</v>
      </c>
      <c r="B795" s="14" t="s">
        <v>994</v>
      </c>
      <c r="C795" s="20">
        <f>(1)*(1)*(1)*(1)*(1 + (0))</f>
        <v>1</v>
      </c>
      <c r="D795" s="20" t="s">
        <v>69</v>
      </c>
      <c r="E795" s="20">
        <f>(0)</f>
        <v>0</v>
      </c>
      <c r="F795" s="20">
        <f>(0)</f>
        <v>0</v>
      </c>
      <c r="G795" s="20">
        <f>(C795 * E795 + C795 * E795 * F795)</f>
        <v>0</v>
      </c>
    </row>
    <row r="796" spans="1:7" ht="30" x14ac:dyDescent="0.25">
      <c r="A796" s="5"/>
      <c r="B796" s="13" t="s">
        <v>995</v>
      </c>
      <c r="C796" s="19"/>
      <c r="D796" s="19"/>
      <c r="E796" s="19"/>
      <c r="F796" s="19"/>
      <c r="G796" s="19"/>
    </row>
    <row r="797" spans="1:7" x14ac:dyDescent="0.25">
      <c r="A797" s="6" t="s">
        <v>996</v>
      </c>
      <c r="B797" s="14" t="s">
        <v>997</v>
      </c>
      <c r="C797" s="20">
        <f>(2)*(1)*(1)*(1)*(1 + (0))</f>
        <v>2</v>
      </c>
      <c r="D797" s="20" t="s">
        <v>69</v>
      </c>
      <c r="E797" s="20">
        <f>(0)</f>
        <v>0</v>
      </c>
      <c r="F797" s="20">
        <f>(0)</f>
        <v>0</v>
      </c>
      <c r="G797" s="20">
        <f>(C797 * E797 + C797 * E797 * F797)</f>
        <v>0</v>
      </c>
    </row>
    <row r="798" spans="1:7" ht="75" x14ac:dyDescent="0.25">
      <c r="A798" s="5"/>
      <c r="B798" s="13" t="s">
        <v>998</v>
      </c>
      <c r="C798" s="19"/>
      <c r="D798" s="19"/>
      <c r="E798" s="19"/>
      <c r="F798" s="19"/>
      <c r="G798" s="19"/>
    </row>
    <row r="799" spans="1:7" x14ac:dyDescent="0.25">
      <c r="A799" s="6" t="s">
        <v>999</v>
      </c>
      <c r="B799" s="14" t="s">
        <v>997</v>
      </c>
      <c r="C799" s="20">
        <f>(2)*(1)*(1)*(1)*(1 + (0))</f>
        <v>2</v>
      </c>
      <c r="D799" s="20" t="s">
        <v>69</v>
      </c>
      <c r="E799" s="20">
        <f>(0)</f>
        <v>0</v>
      </c>
      <c r="F799" s="20">
        <f>(0)</f>
        <v>0</v>
      </c>
      <c r="G799" s="20">
        <f>(C799 * E799 + C799 * E799 * F799)</f>
        <v>0</v>
      </c>
    </row>
    <row r="800" spans="1:7" ht="90" x14ac:dyDescent="0.25">
      <c r="A800" s="4"/>
      <c r="B800" s="12" t="s">
        <v>1000</v>
      </c>
      <c r="C800" s="18"/>
      <c r="D800" s="18"/>
      <c r="E800" s="18"/>
      <c r="F800" s="18"/>
      <c r="G800" s="18"/>
    </row>
    <row r="801" spans="1:7" ht="30" x14ac:dyDescent="0.25">
      <c r="A801" s="5"/>
      <c r="B801" s="13" t="s">
        <v>1001</v>
      </c>
      <c r="C801" s="19"/>
      <c r="D801" s="19"/>
      <c r="E801" s="19"/>
      <c r="F801" s="19"/>
      <c r="G801" s="19"/>
    </row>
    <row r="802" spans="1:7" ht="45" x14ac:dyDescent="0.25">
      <c r="A802" s="6" t="s">
        <v>1002</v>
      </c>
      <c r="B802" s="14" t="s">
        <v>1003</v>
      </c>
      <c r="C802" s="20">
        <f>(1)*(1)*(1)*(1)*(1 + (0))</f>
        <v>1</v>
      </c>
      <c r="D802" s="20" t="s">
        <v>69</v>
      </c>
      <c r="E802" s="20">
        <f>(0)</f>
        <v>0</v>
      </c>
      <c r="F802" s="20">
        <f>(0)</f>
        <v>0</v>
      </c>
      <c r="G802" s="20">
        <f>(C802 * E802 + C802 * E802 * F802)</f>
        <v>0</v>
      </c>
    </row>
    <row r="803" spans="1:7" ht="126" x14ac:dyDescent="0.25">
      <c r="A803" s="3"/>
      <c r="B803" s="11" t="s">
        <v>911</v>
      </c>
      <c r="C803" s="17"/>
      <c r="D803" s="17"/>
      <c r="E803" s="17"/>
      <c r="F803" s="17"/>
      <c r="G803" s="17"/>
    </row>
    <row r="804" spans="1:7" ht="45" x14ac:dyDescent="0.25">
      <c r="A804" s="4"/>
      <c r="B804" s="12" t="s">
        <v>1004</v>
      </c>
      <c r="C804" s="18"/>
      <c r="D804" s="18"/>
      <c r="E804" s="18"/>
      <c r="F804" s="18"/>
      <c r="G804" s="18"/>
    </row>
    <row r="805" spans="1:7" x14ac:dyDescent="0.25">
      <c r="A805" s="6" t="s">
        <v>1005</v>
      </c>
      <c r="B805" s="15" t="s">
        <v>1006</v>
      </c>
      <c r="C805" s="20">
        <f>(1)*(1)*(1)*(1)*(1 + (0))</f>
        <v>1</v>
      </c>
      <c r="D805" s="20" t="s">
        <v>69</v>
      </c>
      <c r="E805" s="20">
        <f>(0)</f>
        <v>0</v>
      </c>
      <c r="F805" s="20">
        <f>(0)</f>
        <v>0</v>
      </c>
      <c r="G805" s="20">
        <f>(C805 * E805 + C805 * E805 * F805)</f>
        <v>0</v>
      </c>
    </row>
    <row r="806" spans="1:7" ht="78.75" x14ac:dyDescent="0.25">
      <c r="A806" s="3"/>
      <c r="B806" s="11" t="s">
        <v>953</v>
      </c>
      <c r="C806" s="17"/>
      <c r="D806" s="17"/>
      <c r="E806" s="17"/>
      <c r="F806" s="17"/>
      <c r="G806" s="17"/>
    </row>
    <row r="807" spans="1:7" ht="75" x14ac:dyDescent="0.25">
      <c r="A807" s="4"/>
      <c r="B807" s="12" t="s">
        <v>1007</v>
      </c>
      <c r="C807" s="18"/>
      <c r="D807" s="18"/>
      <c r="E807" s="18"/>
      <c r="F807" s="18"/>
      <c r="G807" s="18"/>
    </row>
    <row r="808" spans="1:7" x14ac:dyDescent="0.25">
      <c r="A808" s="5"/>
      <c r="B808" s="13" t="s">
        <v>1008</v>
      </c>
      <c r="C808" s="19"/>
      <c r="D808" s="19"/>
      <c r="E808" s="19"/>
      <c r="F808" s="19"/>
      <c r="G808" s="19"/>
    </row>
    <row r="809" spans="1:7" x14ac:dyDescent="0.25">
      <c r="A809" s="6" t="s">
        <v>1009</v>
      </c>
      <c r="B809" s="14" t="s">
        <v>1010</v>
      </c>
      <c r="C809" s="20">
        <f>(3)*(1)*(1)*(1)*(1 + (0))</f>
        <v>3</v>
      </c>
      <c r="D809" s="20" t="s">
        <v>172</v>
      </c>
      <c r="E809" s="20">
        <f>(0)</f>
        <v>0</v>
      </c>
      <c r="F809" s="20">
        <f>(0)</f>
        <v>0</v>
      </c>
      <c r="G809" s="20">
        <f>(C809 * E809 + C809 * E809 * F809)</f>
        <v>0</v>
      </c>
    </row>
    <row r="810" spans="1:7" ht="30" x14ac:dyDescent="0.25">
      <c r="A810" s="4"/>
      <c r="B810" s="12" t="s">
        <v>1011</v>
      </c>
      <c r="C810" s="18"/>
      <c r="D810" s="18"/>
      <c r="E810" s="18"/>
      <c r="F810" s="18"/>
      <c r="G810" s="18"/>
    </row>
    <row r="811" spans="1:7" x14ac:dyDescent="0.25">
      <c r="A811" s="5"/>
      <c r="B811" s="13" t="s">
        <v>1012</v>
      </c>
      <c r="C811" s="19"/>
      <c r="D811" s="19"/>
      <c r="E811" s="19"/>
      <c r="F811" s="19"/>
      <c r="G811" s="19"/>
    </row>
    <row r="812" spans="1:7" ht="30" x14ac:dyDescent="0.25">
      <c r="A812" s="6" t="s">
        <v>1013</v>
      </c>
      <c r="B812" s="14" t="s">
        <v>1014</v>
      </c>
      <c r="C812" s="20">
        <f>(1)*(1)*(1)*(1)*(1 + (0))</f>
        <v>1</v>
      </c>
      <c r="D812" s="20" t="s">
        <v>69</v>
      </c>
      <c r="E812" s="20">
        <f>(0)</f>
        <v>0</v>
      </c>
      <c r="F812" s="20">
        <f>(0)</f>
        <v>0</v>
      </c>
      <c r="G812" s="20">
        <f>(C812 * E812 + C812 * E812 * F812)</f>
        <v>0</v>
      </c>
    </row>
    <row r="813" spans="1:7" ht="90" x14ac:dyDescent="0.25">
      <c r="A813" s="4"/>
      <c r="B813" s="12" t="s">
        <v>1015</v>
      </c>
      <c r="C813" s="18"/>
      <c r="D813" s="18"/>
      <c r="E813" s="18"/>
      <c r="F813" s="18"/>
      <c r="G813" s="18"/>
    </row>
    <row r="814" spans="1:7" ht="30" x14ac:dyDescent="0.25">
      <c r="A814" s="5"/>
      <c r="B814" s="13" t="s">
        <v>1016</v>
      </c>
      <c r="C814" s="19"/>
      <c r="D814" s="19"/>
      <c r="E814" s="19"/>
      <c r="F814" s="19"/>
      <c r="G814" s="19"/>
    </row>
    <row r="815" spans="1:7" x14ac:dyDescent="0.25">
      <c r="A815" s="6" t="s">
        <v>1017</v>
      </c>
      <c r="B815" s="14" t="s">
        <v>1018</v>
      </c>
      <c r="C815" s="20">
        <f>(1)*(1)*(1)*(1)*(1 + (0))</f>
        <v>1</v>
      </c>
      <c r="D815" s="20" t="s">
        <v>69</v>
      </c>
      <c r="E815" s="20">
        <f>(0)</f>
        <v>0</v>
      </c>
      <c r="F815" s="20">
        <f>(0)</f>
        <v>0</v>
      </c>
      <c r="G815" s="20">
        <f>(C815 * E815 + C815 * E815 * F815)</f>
        <v>0</v>
      </c>
    </row>
    <row r="816" spans="1:7" x14ac:dyDescent="0.25">
      <c r="A816" s="5"/>
      <c r="B816" s="13" t="s">
        <v>282</v>
      </c>
      <c r="C816" s="19"/>
      <c r="D816" s="19"/>
      <c r="E816" s="19"/>
      <c r="F816" s="19"/>
      <c r="G816" s="19"/>
    </row>
    <row r="817" spans="1:7" ht="30" x14ac:dyDescent="0.25">
      <c r="A817" s="6" t="s">
        <v>1019</v>
      </c>
      <c r="B817" s="14" t="s">
        <v>1020</v>
      </c>
      <c r="C817" s="20">
        <f>(2)*(1)*(1)*(1)*(1 + (0))</f>
        <v>2</v>
      </c>
      <c r="D817" s="20" t="s">
        <v>69</v>
      </c>
      <c r="E817" s="20">
        <f>(0)</f>
        <v>0</v>
      </c>
      <c r="F817" s="20">
        <f>(0)</f>
        <v>0</v>
      </c>
      <c r="G817" s="20">
        <f>(C817 * E817 + C817 * E817 * F817)</f>
        <v>0</v>
      </c>
    </row>
    <row r="818" spans="1:7" x14ac:dyDescent="0.25">
      <c r="A818" s="4"/>
      <c r="B818" s="12" t="s">
        <v>962</v>
      </c>
      <c r="C818" s="18"/>
      <c r="D818" s="18"/>
      <c r="E818" s="18"/>
      <c r="F818" s="18"/>
      <c r="G818" s="18"/>
    </row>
    <row r="819" spans="1:7" x14ac:dyDescent="0.25">
      <c r="A819" s="5"/>
      <c r="B819" s="13" t="s">
        <v>963</v>
      </c>
      <c r="C819" s="19"/>
      <c r="D819" s="19"/>
      <c r="E819" s="19"/>
      <c r="F819" s="19"/>
      <c r="G819" s="19"/>
    </row>
    <row r="820" spans="1:7" x14ac:dyDescent="0.25">
      <c r="A820" s="6" t="s">
        <v>1021</v>
      </c>
      <c r="B820" s="14" t="s">
        <v>965</v>
      </c>
      <c r="C820" s="20">
        <f>(1)*(1)*(1)*(1)*(1 + (0))</f>
        <v>1</v>
      </c>
      <c r="D820" s="20" t="s">
        <v>35</v>
      </c>
      <c r="E820" s="20">
        <f>(0)</f>
        <v>0</v>
      </c>
      <c r="F820" s="20">
        <f>(0)</f>
        <v>0</v>
      </c>
      <c r="G820" s="20">
        <f>(C820 * E820 + C820 * E820 * F820)</f>
        <v>0</v>
      </c>
    </row>
    <row r="821" spans="1:7" ht="18.75" x14ac:dyDescent="0.25">
      <c r="A821" s="2"/>
      <c r="B821" s="10" t="s">
        <v>1022</v>
      </c>
      <c r="C821" s="16"/>
      <c r="D821" s="16"/>
      <c r="E821" s="16"/>
      <c r="F821" s="16"/>
      <c r="G821" s="16"/>
    </row>
    <row r="822" spans="1:7" ht="31.5" x14ac:dyDescent="0.25">
      <c r="A822" s="3"/>
      <c r="B822" s="11" t="s">
        <v>8</v>
      </c>
      <c r="C822" s="17"/>
      <c r="D822" s="17"/>
      <c r="E822" s="17"/>
      <c r="F822" s="17"/>
      <c r="G822" s="17"/>
    </row>
    <row r="823" spans="1:7" x14ac:dyDescent="0.25">
      <c r="A823" s="4"/>
      <c r="B823" s="12" t="s">
        <v>1023</v>
      </c>
      <c r="C823" s="18"/>
      <c r="D823" s="18"/>
      <c r="E823" s="18"/>
      <c r="F823" s="18"/>
      <c r="G823" s="18"/>
    </row>
    <row r="824" spans="1:7" x14ac:dyDescent="0.25">
      <c r="A824" s="5"/>
      <c r="B824" s="13" t="s">
        <v>1024</v>
      </c>
      <c r="C824" s="19"/>
      <c r="D824" s="19"/>
      <c r="E824" s="19"/>
      <c r="F824" s="19"/>
      <c r="G824" s="19"/>
    </row>
    <row r="825" spans="1:7" x14ac:dyDescent="0.25">
      <c r="A825" s="6" t="s">
        <v>1025</v>
      </c>
      <c r="B825" s="14" t="s">
        <v>1026</v>
      </c>
      <c r="C825" s="20">
        <f>(6400)*(1)*(1)*(1)*(1 + (0))</f>
        <v>6400</v>
      </c>
      <c r="D825" s="20" t="s">
        <v>29</v>
      </c>
      <c r="E825" s="20">
        <f>(0)</f>
        <v>0</v>
      </c>
      <c r="F825" s="20">
        <f>(0)</f>
        <v>0</v>
      </c>
      <c r="G825" s="20">
        <f>(C825 * E825 + C825 * E825 * F825)</f>
        <v>0</v>
      </c>
    </row>
    <row r="826" spans="1:7" x14ac:dyDescent="0.25">
      <c r="A826" s="4"/>
      <c r="B826" s="12" t="s">
        <v>9</v>
      </c>
      <c r="C826" s="18"/>
      <c r="D826" s="18"/>
      <c r="E826" s="18"/>
      <c r="F826" s="18"/>
      <c r="G826" s="18"/>
    </row>
    <row r="827" spans="1:7" x14ac:dyDescent="0.25">
      <c r="A827" s="5"/>
      <c r="B827" s="13" t="s">
        <v>10</v>
      </c>
      <c r="C827" s="19"/>
      <c r="D827" s="19"/>
      <c r="E827" s="19"/>
      <c r="F827" s="19"/>
      <c r="G827" s="19"/>
    </row>
    <row r="828" spans="1:7" x14ac:dyDescent="0.25">
      <c r="A828" s="6" t="s">
        <v>1027</v>
      </c>
      <c r="B828" s="14" t="s">
        <v>1028</v>
      </c>
      <c r="C828" s="20">
        <f>(113)*(1)*(1)*(1)*(1 + (0))</f>
        <v>113</v>
      </c>
      <c r="D828" s="20" t="s">
        <v>13</v>
      </c>
      <c r="E828" s="20">
        <f>(0)</f>
        <v>0</v>
      </c>
      <c r="F828" s="20">
        <f>(0)</f>
        <v>0</v>
      </c>
      <c r="G828" s="20">
        <f>(C828 * E828 + C828 * E828 * F828)</f>
        <v>0</v>
      </c>
    </row>
    <row r="829" spans="1:7" x14ac:dyDescent="0.25">
      <c r="A829" s="6" t="s">
        <v>1029</v>
      </c>
      <c r="B829" s="14" t="s">
        <v>12</v>
      </c>
      <c r="C829" s="20">
        <f>(868)*(1)*(1)*(1)*(1 + (0))</f>
        <v>868</v>
      </c>
      <c r="D829" s="20" t="s">
        <v>13</v>
      </c>
      <c r="E829" s="20">
        <f>(0)</f>
        <v>0</v>
      </c>
      <c r="F829" s="20">
        <f>(0)</f>
        <v>0</v>
      </c>
      <c r="G829" s="20">
        <f>(C829 * E829 + C829 * E829 * F829)</f>
        <v>0</v>
      </c>
    </row>
    <row r="830" spans="1:7" ht="60" x14ac:dyDescent="0.25">
      <c r="A830" s="5"/>
      <c r="B830" s="13" t="s">
        <v>18</v>
      </c>
      <c r="C830" s="19"/>
      <c r="D830" s="19"/>
      <c r="E830" s="19"/>
      <c r="F830" s="19"/>
      <c r="G830" s="19"/>
    </row>
    <row r="831" spans="1:7" x14ac:dyDescent="0.25">
      <c r="A831" s="6" t="s">
        <v>1030</v>
      </c>
      <c r="B831" s="14" t="s">
        <v>20</v>
      </c>
      <c r="C831" s="20">
        <f>(50)*(1)*(1)*(1)*(1 + (0))</f>
        <v>50</v>
      </c>
      <c r="D831" s="20" t="s">
        <v>13</v>
      </c>
      <c r="E831" s="20">
        <f>(0)</f>
        <v>0</v>
      </c>
      <c r="F831" s="20">
        <f>(0)</f>
        <v>0</v>
      </c>
      <c r="G831" s="20">
        <f>(C831 * E831 + C831 * E831 * F831)</f>
        <v>0</v>
      </c>
    </row>
    <row r="832" spans="1:7" x14ac:dyDescent="0.25">
      <c r="A832" s="6" t="s">
        <v>1031</v>
      </c>
      <c r="B832" s="14" t="s">
        <v>22</v>
      </c>
      <c r="C832" s="20">
        <f>(50)*(1)*(1)*(1)*(1 + (0))</f>
        <v>50</v>
      </c>
      <c r="D832" s="20" t="s">
        <v>13</v>
      </c>
      <c r="E832" s="20">
        <f>(0)</f>
        <v>0</v>
      </c>
      <c r="F832" s="20">
        <f>(0)</f>
        <v>0</v>
      </c>
      <c r="G832" s="20">
        <f>(C832 * E832 + C832 * E832 * F832)</f>
        <v>0</v>
      </c>
    </row>
    <row r="833" spans="1:7" ht="30" x14ac:dyDescent="0.25">
      <c r="A833" s="6" t="s">
        <v>1032</v>
      </c>
      <c r="B833" s="14" t="s">
        <v>24</v>
      </c>
      <c r="C833" s="20">
        <f>(50)*(1)*(1)*(1)*(1 + (0))</f>
        <v>50</v>
      </c>
      <c r="D833" s="20" t="s">
        <v>13</v>
      </c>
      <c r="E833" s="20">
        <f>(0)</f>
        <v>0</v>
      </c>
      <c r="F833" s="20">
        <f>(0)</f>
        <v>0</v>
      </c>
      <c r="G833" s="20">
        <f>(C833 * E833 + C833 * E833 * F833)</f>
        <v>0</v>
      </c>
    </row>
    <row r="834" spans="1:7" x14ac:dyDescent="0.25">
      <c r="A834" s="4"/>
      <c r="B834" s="12" t="s">
        <v>25</v>
      </c>
      <c r="C834" s="18"/>
      <c r="D834" s="18"/>
      <c r="E834" s="18"/>
      <c r="F834" s="18"/>
      <c r="G834" s="18"/>
    </row>
    <row r="835" spans="1:7" x14ac:dyDescent="0.25">
      <c r="A835" s="5"/>
      <c r="B835" s="13" t="s">
        <v>978</v>
      </c>
      <c r="C835" s="19"/>
      <c r="D835" s="19"/>
      <c r="E835" s="19"/>
      <c r="F835" s="19"/>
      <c r="G835" s="19"/>
    </row>
    <row r="836" spans="1:7" ht="60" x14ac:dyDescent="0.25">
      <c r="A836" s="6" t="s">
        <v>1033</v>
      </c>
      <c r="B836" s="14" t="s">
        <v>1034</v>
      </c>
      <c r="C836" s="20">
        <f>(500)*(1)*(1)*(1)*(1 + (0))</f>
        <v>500</v>
      </c>
      <c r="D836" s="20" t="s">
        <v>29</v>
      </c>
      <c r="E836" s="20">
        <f>(0)</f>
        <v>0</v>
      </c>
      <c r="F836" s="20">
        <f>(0)</f>
        <v>0</v>
      </c>
      <c r="G836" s="20">
        <f>(C836 * E836 + C836 * E836 * F836)</f>
        <v>0</v>
      </c>
    </row>
    <row r="837" spans="1:7" x14ac:dyDescent="0.25">
      <c r="A837" s="4"/>
      <c r="B837" s="12" t="s">
        <v>32</v>
      </c>
      <c r="C837" s="18"/>
      <c r="D837" s="18"/>
      <c r="E837" s="18"/>
      <c r="F837" s="18"/>
      <c r="G837" s="18"/>
    </row>
    <row r="838" spans="1:7" x14ac:dyDescent="0.25">
      <c r="A838" s="6" t="s">
        <v>1035</v>
      </c>
      <c r="B838" s="15" t="s">
        <v>34</v>
      </c>
      <c r="C838" s="20">
        <f>(1)*(1)*(1)*(1)*(1 + (0))</f>
        <v>1</v>
      </c>
      <c r="D838" s="20" t="s">
        <v>35</v>
      </c>
      <c r="E838" s="20">
        <f>(0)</f>
        <v>0</v>
      </c>
      <c r="F838" s="20">
        <f>(0)</f>
        <v>0</v>
      </c>
      <c r="G838" s="20">
        <f>(C838 * E838 + C838 * E838 * F838)</f>
        <v>0</v>
      </c>
    </row>
    <row r="839" spans="1:7" x14ac:dyDescent="0.25">
      <c r="A839" s="5"/>
      <c r="B839" s="13" t="s">
        <v>36</v>
      </c>
      <c r="C839" s="19"/>
      <c r="D839" s="19"/>
      <c r="E839" s="19"/>
      <c r="F839" s="19"/>
      <c r="G839" s="19"/>
    </row>
    <row r="840" spans="1:7" x14ac:dyDescent="0.25">
      <c r="A840" s="6" t="s">
        <v>1036</v>
      </c>
      <c r="B840" s="14" t="s">
        <v>38</v>
      </c>
      <c r="C840" s="20">
        <f>(981)*(1)*(1)*(1)*(1 + (0))</f>
        <v>981</v>
      </c>
      <c r="D840" s="20" t="s">
        <v>13</v>
      </c>
      <c r="E840" s="20">
        <f>(0)</f>
        <v>0</v>
      </c>
      <c r="F840" s="20">
        <f>(0)</f>
        <v>0</v>
      </c>
      <c r="G840" s="20">
        <f>(C840 * E840 + C840 * E840 * F840)</f>
        <v>0</v>
      </c>
    </row>
    <row r="841" spans="1:7" x14ac:dyDescent="0.25">
      <c r="A841" s="4"/>
      <c r="B841" s="12" t="s">
        <v>49</v>
      </c>
      <c r="C841" s="18"/>
      <c r="D841" s="18"/>
      <c r="E841" s="18"/>
      <c r="F841" s="18"/>
      <c r="G841" s="18"/>
    </row>
    <row r="842" spans="1:7" ht="30" x14ac:dyDescent="0.25">
      <c r="A842" s="6" t="s">
        <v>1037</v>
      </c>
      <c r="B842" s="15" t="s">
        <v>984</v>
      </c>
      <c r="C842" s="20">
        <f>(2158)*(1)*(1)*(1)*(1 + (0))</f>
        <v>2158</v>
      </c>
      <c r="D842" s="20" t="s">
        <v>29</v>
      </c>
      <c r="E842" s="20">
        <f>(0)</f>
        <v>0</v>
      </c>
      <c r="F842" s="20">
        <f>(0)</f>
        <v>0</v>
      </c>
      <c r="G842" s="20">
        <f>(C842 * E842 + C842 * E842 * F842)</f>
        <v>0</v>
      </c>
    </row>
    <row r="843" spans="1:7" ht="45" x14ac:dyDescent="0.25">
      <c r="A843" s="4"/>
      <c r="B843" s="12" t="s">
        <v>1038</v>
      </c>
      <c r="C843" s="18"/>
      <c r="D843" s="18"/>
      <c r="E843" s="18"/>
      <c r="F843" s="18"/>
      <c r="G843" s="18"/>
    </row>
    <row r="844" spans="1:7" x14ac:dyDescent="0.25">
      <c r="A844" s="5"/>
      <c r="B844" s="13" t="s">
        <v>1039</v>
      </c>
      <c r="C844" s="19"/>
      <c r="D844" s="19"/>
      <c r="E844" s="19"/>
      <c r="F844" s="19"/>
      <c r="G844" s="19"/>
    </row>
    <row r="845" spans="1:7" x14ac:dyDescent="0.25">
      <c r="A845" s="6" t="s">
        <v>1040</v>
      </c>
      <c r="B845" s="14" t="s">
        <v>1041</v>
      </c>
      <c r="C845" s="20">
        <f>(1708)*(1)*(1)*(1)*(1 + (0))</f>
        <v>1708</v>
      </c>
      <c r="D845" s="20" t="s">
        <v>29</v>
      </c>
      <c r="E845" s="20">
        <f>(0)</f>
        <v>0</v>
      </c>
      <c r="F845" s="20">
        <f>(0)</f>
        <v>0</v>
      </c>
      <c r="G845" s="20">
        <f>(C845 * E845 + C845 * E845 * F845)</f>
        <v>0</v>
      </c>
    </row>
    <row r="846" spans="1:7" ht="45" x14ac:dyDescent="0.25">
      <c r="A846" s="4"/>
      <c r="B846" s="12" t="s">
        <v>1042</v>
      </c>
      <c r="C846" s="18"/>
      <c r="D846" s="18"/>
      <c r="E846" s="18"/>
      <c r="F846" s="18"/>
      <c r="G846" s="18"/>
    </row>
    <row r="847" spans="1:7" ht="30" x14ac:dyDescent="0.25">
      <c r="A847" s="5"/>
      <c r="B847" s="13" t="s">
        <v>1043</v>
      </c>
      <c r="C847" s="19"/>
      <c r="D847" s="19"/>
      <c r="E847" s="19"/>
      <c r="F847" s="19"/>
      <c r="G847" s="19"/>
    </row>
    <row r="848" spans="1:7" x14ac:dyDescent="0.25">
      <c r="A848" s="6" t="s">
        <v>1044</v>
      </c>
      <c r="B848" s="14" t="s">
        <v>1041</v>
      </c>
      <c r="C848" s="20">
        <f>(1708)*(1)*(1)*(1)*(1 + (0))</f>
        <v>1708</v>
      </c>
      <c r="D848" s="20" t="s">
        <v>29</v>
      </c>
      <c r="E848" s="20">
        <f>(0)</f>
        <v>0</v>
      </c>
      <c r="F848" s="20">
        <f>(0)</f>
        <v>0</v>
      </c>
      <c r="G848" s="20">
        <f>(C848 * E848 + C848 * E848 * F848)</f>
        <v>0</v>
      </c>
    </row>
    <row r="849" spans="1:7" ht="47.25" x14ac:dyDescent="0.25">
      <c r="A849" s="3"/>
      <c r="B849" s="11" t="s">
        <v>1045</v>
      </c>
      <c r="C849" s="17"/>
      <c r="D849" s="17"/>
      <c r="E849" s="17"/>
      <c r="F849" s="17"/>
      <c r="G849" s="17"/>
    </row>
    <row r="850" spans="1:7" ht="45" x14ac:dyDescent="0.25">
      <c r="A850" s="4"/>
      <c r="B850" s="12" t="s">
        <v>1046</v>
      </c>
      <c r="C850" s="18"/>
      <c r="D850" s="18"/>
      <c r="E850" s="18"/>
      <c r="F850" s="18"/>
      <c r="G850" s="18"/>
    </row>
    <row r="851" spans="1:7" ht="75" x14ac:dyDescent="0.25">
      <c r="A851" s="5"/>
      <c r="B851" s="13" t="s">
        <v>1047</v>
      </c>
      <c r="C851" s="19"/>
      <c r="D851" s="19"/>
      <c r="E851" s="19"/>
      <c r="F851" s="19"/>
      <c r="G851" s="19"/>
    </row>
    <row r="852" spans="1:7" x14ac:dyDescent="0.25">
      <c r="A852" s="6" t="s">
        <v>1048</v>
      </c>
      <c r="B852" s="14" t="s">
        <v>1049</v>
      </c>
      <c r="C852" s="20">
        <f>(8)*(1)*(1)*(1)*(1 + (0))</f>
        <v>8</v>
      </c>
      <c r="D852" s="20" t="s">
        <v>172</v>
      </c>
      <c r="E852" s="20">
        <f>(0)</f>
        <v>0</v>
      </c>
      <c r="F852" s="20">
        <f>(0)</f>
        <v>0</v>
      </c>
      <c r="G852" s="20">
        <f>(C852 * E852 + C852 * E852 * F852)</f>
        <v>0</v>
      </c>
    </row>
    <row r="853" spans="1:7" x14ac:dyDescent="0.25">
      <c r="A853" s="6" t="s">
        <v>1050</v>
      </c>
      <c r="B853" s="14" t="s">
        <v>1051</v>
      </c>
      <c r="C853" s="20">
        <f>(1)*(1)*(1)*(1)*(1 + (0))</f>
        <v>1</v>
      </c>
      <c r="D853" s="20" t="s">
        <v>172</v>
      </c>
      <c r="E853" s="20">
        <f>(0)</f>
        <v>0</v>
      </c>
      <c r="F853" s="20">
        <f>(0)</f>
        <v>0</v>
      </c>
      <c r="G853" s="20">
        <f>(C853 * E853 + C853 * E853 * F853)</f>
        <v>0</v>
      </c>
    </row>
    <row r="854" spans="1:7" ht="75" x14ac:dyDescent="0.25">
      <c r="A854" s="5"/>
      <c r="B854" s="13" t="s">
        <v>1052</v>
      </c>
      <c r="C854" s="19"/>
      <c r="D854" s="19"/>
      <c r="E854" s="19"/>
      <c r="F854" s="19"/>
      <c r="G854" s="19"/>
    </row>
    <row r="855" spans="1:7" x14ac:dyDescent="0.25">
      <c r="A855" s="6" t="s">
        <v>1053</v>
      </c>
      <c r="B855" s="14" t="s">
        <v>1054</v>
      </c>
      <c r="C855" s="20">
        <f>(322)*(1)*(1)*(1)*(1 + (0))</f>
        <v>322</v>
      </c>
      <c r="D855" s="20" t="s">
        <v>172</v>
      </c>
      <c r="E855" s="20">
        <f>(0)</f>
        <v>0</v>
      </c>
      <c r="F855" s="20">
        <f>(0)</f>
        <v>0</v>
      </c>
      <c r="G855" s="20">
        <f>(C855 * E855 + C855 * E855 * F855)</f>
        <v>0</v>
      </c>
    </row>
    <row r="856" spans="1:7" x14ac:dyDescent="0.25">
      <c r="A856" s="6" t="s">
        <v>1055</v>
      </c>
      <c r="B856" s="14" t="s">
        <v>1056</v>
      </c>
      <c r="C856" s="20">
        <f>(47)*(1)*(1)*(1)*(1 + (0))</f>
        <v>47</v>
      </c>
      <c r="D856" s="20" t="s">
        <v>172</v>
      </c>
      <c r="E856" s="20">
        <f>(0)</f>
        <v>0</v>
      </c>
      <c r="F856" s="20">
        <f>(0)</f>
        <v>0</v>
      </c>
      <c r="G856" s="20">
        <f>(C856 * E856 + C856 * E856 * F856)</f>
        <v>0</v>
      </c>
    </row>
    <row r="857" spans="1:7" x14ac:dyDescent="0.25">
      <c r="A857" s="5"/>
      <c r="B857" s="13" t="s">
        <v>282</v>
      </c>
      <c r="C857" s="19"/>
      <c r="D857" s="19"/>
      <c r="E857" s="19"/>
      <c r="F857" s="19"/>
      <c r="G857" s="19"/>
    </row>
    <row r="858" spans="1:7" ht="30" x14ac:dyDescent="0.25">
      <c r="A858" s="6" t="s">
        <v>1057</v>
      </c>
      <c r="B858" s="14" t="s">
        <v>1058</v>
      </c>
      <c r="C858" s="20">
        <f>(13)*(1)*(1)*(1)*(1 + (0))</f>
        <v>13</v>
      </c>
      <c r="D858" s="20" t="s">
        <v>69</v>
      </c>
      <c r="E858" s="20">
        <f>(0)</f>
        <v>0</v>
      </c>
      <c r="F858" s="20">
        <f>(0)</f>
        <v>0</v>
      </c>
      <c r="G858" s="20">
        <f>(C858 * E858 + C858 * E858 * F858)</f>
        <v>0</v>
      </c>
    </row>
    <row r="859" spans="1:7" x14ac:dyDescent="0.25">
      <c r="A859" s="6" t="s">
        <v>1059</v>
      </c>
      <c r="B859" s="14" t="s">
        <v>1060</v>
      </c>
      <c r="C859" s="20">
        <f>(8)*(1)*(1)*(1)*(1 + (0))</f>
        <v>8</v>
      </c>
      <c r="D859" s="20" t="s">
        <v>69</v>
      </c>
      <c r="E859" s="20">
        <f>(0)</f>
        <v>0</v>
      </c>
      <c r="F859" s="20">
        <f>(0)</f>
        <v>0</v>
      </c>
      <c r="G859" s="20">
        <f>(C859 * E859 + C859 * E859 * F859)</f>
        <v>0</v>
      </c>
    </row>
    <row r="860" spans="1:7" ht="45" x14ac:dyDescent="0.25">
      <c r="A860" s="5"/>
      <c r="B860" s="13" t="s">
        <v>1061</v>
      </c>
      <c r="C860" s="19"/>
      <c r="D860" s="19"/>
      <c r="E860" s="19"/>
      <c r="F860" s="19"/>
      <c r="G860" s="19"/>
    </row>
    <row r="861" spans="1:7" x14ac:dyDescent="0.25">
      <c r="A861" s="6" t="s">
        <v>1062</v>
      </c>
      <c r="B861" s="14" t="s">
        <v>1063</v>
      </c>
      <c r="C861" s="20">
        <f>(248)*(1)*(1)*(1)*(1 + (0))</f>
        <v>248</v>
      </c>
      <c r="D861" s="20" t="s">
        <v>172</v>
      </c>
      <c r="E861" s="20">
        <f>(0)</f>
        <v>0</v>
      </c>
      <c r="F861" s="20">
        <f>(0)</f>
        <v>0</v>
      </c>
      <c r="G861" s="20">
        <f>(C861 * E861 + C861 * E861 * F861)</f>
        <v>0</v>
      </c>
    </row>
    <row r="862" spans="1:7" x14ac:dyDescent="0.25">
      <c r="A862" s="6" t="s">
        <v>1064</v>
      </c>
      <c r="B862" s="14" t="s">
        <v>1065</v>
      </c>
      <c r="C862" s="20">
        <f>(9)*(1)*(1)*(1)*(1 + (0))</f>
        <v>9</v>
      </c>
      <c r="D862" s="20" t="s">
        <v>172</v>
      </c>
      <c r="E862" s="20">
        <f>(0)</f>
        <v>0</v>
      </c>
      <c r="F862" s="20">
        <f>(0)</f>
        <v>0</v>
      </c>
      <c r="G862" s="20">
        <f>(C862 * E862 + C862 * E862 * F862)</f>
        <v>0</v>
      </c>
    </row>
    <row r="863" spans="1:7" ht="45" x14ac:dyDescent="0.25">
      <c r="A863" s="5"/>
      <c r="B863" s="13" t="s">
        <v>1066</v>
      </c>
      <c r="C863" s="19"/>
      <c r="D863" s="19"/>
      <c r="E863" s="19"/>
      <c r="F863" s="19"/>
      <c r="G863" s="19"/>
    </row>
    <row r="864" spans="1:7" x14ac:dyDescent="0.25">
      <c r="A864" s="6" t="s">
        <v>1067</v>
      </c>
      <c r="B864" s="14" t="s">
        <v>1068</v>
      </c>
      <c r="C864" s="20">
        <f>(174)*(1)*(1)*(1)*(1 + (0))</f>
        <v>174</v>
      </c>
      <c r="D864" s="20" t="s">
        <v>172</v>
      </c>
      <c r="E864" s="20">
        <f>(0)</f>
        <v>0</v>
      </c>
      <c r="F864" s="20">
        <f>(0)</f>
        <v>0</v>
      </c>
      <c r="G864" s="20">
        <f>(C864 * E864 + C864 * E864 * F864)</f>
        <v>0</v>
      </c>
    </row>
    <row r="865" spans="1:7" ht="63" x14ac:dyDescent="0.25">
      <c r="A865" s="3"/>
      <c r="B865" s="11" t="s">
        <v>1069</v>
      </c>
      <c r="C865" s="17"/>
      <c r="D865" s="17"/>
      <c r="E865" s="17"/>
      <c r="F865" s="17"/>
      <c r="G865" s="17"/>
    </row>
    <row r="866" spans="1:7" ht="45" x14ac:dyDescent="0.25">
      <c r="A866" s="4"/>
      <c r="B866" s="12" t="s">
        <v>1070</v>
      </c>
      <c r="C866" s="18"/>
      <c r="D866" s="18"/>
      <c r="E866" s="18"/>
      <c r="F866" s="18"/>
      <c r="G866" s="18"/>
    </row>
    <row r="867" spans="1:7" x14ac:dyDescent="0.25">
      <c r="A867" s="5"/>
      <c r="B867" s="13" t="s">
        <v>1071</v>
      </c>
      <c r="C867" s="19"/>
      <c r="D867" s="19"/>
      <c r="E867" s="19"/>
      <c r="F867" s="19"/>
      <c r="G867" s="19"/>
    </row>
    <row r="868" spans="1:7" ht="30" x14ac:dyDescent="0.25">
      <c r="A868" s="6" t="s">
        <v>1072</v>
      </c>
      <c r="B868" s="14" t="s">
        <v>1073</v>
      </c>
      <c r="C868" s="20">
        <f>(450)*(1)*(1)*(1)*(1 + (0))</f>
        <v>450</v>
      </c>
      <c r="D868" s="20" t="s">
        <v>13</v>
      </c>
      <c r="E868" s="20">
        <f>(0)</f>
        <v>0</v>
      </c>
      <c r="F868" s="20">
        <f>(0)</f>
        <v>0</v>
      </c>
      <c r="G868" s="20">
        <f>(C868 * E868 + C868 * E868 * F868)</f>
        <v>0</v>
      </c>
    </row>
    <row r="869" spans="1:7" ht="45" x14ac:dyDescent="0.25">
      <c r="A869" s="4"/>
      <c r="B869" s="12" t="s">
        <v>1074</v>
      </c>
      <c r="C869" s="18"/>
      <c r="D869" s="18"/>
      <c r="E869" s="18"/>
      <c r="F869" s="18"/>
      <c r="G869" s="18"/>
    </row>
    <row r="870" spans="1:7" x14ac:dyDescent="0.25">
      <c r="A870" s="5"/>
      <c r="B870" s="13" t="s">
        <v>1071</v>
      </c>
      <c r="C870" s="19"/>
      <c r="D870" s="19"/>
      <c r="E870" s="19"/>
      <c r="F870" s="19"/>
      <c r="G870" s="19"/>
    </row>
    <row r="871" spans="1:7" ht="45" x14ac:dyDescent="0.25">
      <c r="A871" s="6" t="s">
        <v>1075</v>
      </c>
      <c r="B871" s="14" t="s">
        <v>1076</v>
      </c>
      <c r="C871" s="20">
        <f>(513)*(1)*(1)*(1)*(1 + (0))</f>
        <v>513</v>
      </c>
      <c r="D871" s="20" t="s">
        <v>13</v>
      </c>
      <c r="E871" s="20">
        <f>(0)</f>
        <v>0</v>
      </c>
      <c r="F871" s="20">
        <f>(0)</f>
        <v>0</v>
      </c>
      <c r="G871" s="20">
        <f>(C871 * E871 + C871 * E871 * F871)</f>
        <v>0</v>
      </c>
    </row>
    <row r="872" spans="1:7" x14ac:dyDescent="0.25">
      <c r="A872" s="4"/>
      <c r="B872" s="12" t="s">
        <v>49</v>
      </c>
      <c r="C872" s="18"/>
      <c r="D872" s="18"/>
      <c r="E872" s="18"/>
      <c r="F872" s="18"/>
      <c r="G872" s="18"/>
    </row>
    <row r="873" spans="1:7" x14ac:dyDescent="0.25">
      <c r="A873" s="6" t="s">
        <v>1077</v>
      </c>
      <c r="B873" s="15" t="s">
        <v>1078</v>
      </c>
      <c r="C873" s="20">
        <f>(2158)*(1)*(1)*(1)*(1 + (0))</f>
        <v>2158</v>
      </c>
      <c r="D873" s="20" t="s">
        <v>29</v>
      </c>
      <c r="E873" s="20">
        <f>(0)</f>
        <v>0</v>
      </c>
      <c r="F873" s="20">
        <f>(0)</f>
        <v>0</v>
      </c>
      <c r="G873" s="20">
        <f>(C873 * E873 + C873 * E873 * F873)</f>
        <v>0</v>
      </c>
    </row>
    <row r="874" spans="1:7" ht="47.25" x14ac:dyDescent="0.25">
      <c r="A874" s="3"/>
      <c r="B874" s="11" t="s">
        <v>1079</v>
      </c>
      <c r="C874" s="17"/>
      <c r="D874" s="17"/>
      <c r="E874" s="17"/>
      <c r="F874" s="17"/>
      <c r="G874" s="17"/>
    </row>
    <row r="875" spans="1:7" ht="150" x14ac:dyDescent="0.25">
      <c r="A875" s="4"/>
      <c r="B875" s="12" t="s">
        <v>1080</v>
      </c>
      <c r="C875" s="18"/>
      <c r="D875" s="18"/>
      <c r="E875" s="18"/>
      <c r="F875" s="18"/>
      <c r="G875" s="18"/>
    </row>
    <row r="876" spans="1:7" x14ac:dyDescent="0.25">
      <c r="A876" s="5"/>
      <c r="B876" s="13" t="s">
        <v>1081</v>
      </c>
      <c r="C876" s="19"/>
      <c r="D876" s="19"/>
      <c r="E876" s="19"/>
      <c r="F876" s="19"/>
      <c r="G876" s="19"/>
    </row>
    <row r="877" spans="1:7" ht="45" x14ac:dyDescent="0.25">
      <c r="A877" s="6" t="s">
        <v>1082</v>
      </c>
      <c r="B877" s="14" t="s">
        <v>1083</v>
      </c>
      <c r="C877" s="20">
        <f>(1708)*(1)*(1)*(1)*(1 + (0))</f>
        <v>1708</v>
      </c>
      <c r="D877" s="20" t="s">
        <v>29</v>
      </c>
      <c r="E877" s="20">
        <f>(0)</f>
        <v>0</v>
      </c>
      <c r="F877" s="20">
        <f>(0)</f>
        <v>0</v>
      </c>
      <c r="G877" s="20">
        <f>(C877 * E877 + C877 * E877 * F877)</f>
        <v>0</v>
      </c>
    </row>
    <row r="878" spans="1:7" ht="120" x14ac:dyDescent="0.25">
      <c r="A878" s="4"/>
      <c r="B878" s="12" t="s">
        <v>1084</v>
      </c>
      <c r="C878" s="18"/>
      <c r="D878" s="18"/>
      <c r="E878" s="18"/>
      <c r="F878" s="18"/>
      <c r="G878" s="18"/>
    </row>
    <row r="879" spans="1:7" x14ac:dyDescent="0.25">
      <c r="A879" s="5"/>
      <c r="B879" s="13" t="s">
        <v>1081</v>
      </c>
      <c r="C879" s="19"/>
      <c r="D879" s="19"/>
      <c r="E879" s="19"/>
      <c r="F879" s="19"/>
      <c r="G879" s="19"/>
    </row>
    <row r="880" spans="1:7" ht="45" x14ac:dyDescent="0.25">
      <c r="A880" s="6" t="s">
        <v>1085</v>
      </c>
      <c r="B880" s="14" t="s">
        <v>1083</v>
      </c>
      <c r="C880" s="20">
        <f>(801)*(1)*(1)*(1)*(1 + (0))</f>
        <v>801</v>
      </c>
      <c r="D880" s="20" t="s">
        <v>29</v>
      </c>
      <c r="E880" s="20">
        <f>(0)</f>
        <v>0</v>
      </c>
      <c r="F880" s="20">
        <f>(0)</f>
        <v>0</v>
      </c>
      <c r="G880" s="20">
        <f>(C880 * E880 + C880 * E880 * F880)</f>
        <v>0</v>
      </c>
    </row>
    <row r="881" spans="1:7" ht="47.25" x14ac:dyDescent="0.25">
      <c r="A881" s="3"/>
      <c r="B881" s="11" t="s">
        <v>1086</v>
      </c>
      <c r="C881" s="17"/>
      <c r="D881" s="17"/>
      <c r="E881" s="17"/>
      <c r="F881" s="17"/>
      <c r="G881" s="17"/>
    </row>
    <row r="882" spans="1:7" ht="30" x14ac:dyDescent="0.25">
      <c r="A882" s="4"/>
      <c r="B882" s="12" t="s">
        <v>1087</v>
      </c>
      <c r="C882" s="18"/>
      <c r="D882" s="18"/>
      <c r="E882" s="18"/>
      <c r="F882" s="18"/>
      <c r="G882" s="18"/>
    </row>
    <row r="883" spans="1:7" x14ac:dyDescent="0.25">
      <c r="A883" s="5"/>
      <c r="B883" s="13" t="s">
        <v>1088</v>
      </c>
      <c r="C883" s="19"/>
      <c r="D883" s="19"/>
      <c r="E883" s="19"/>
      <c r="F883" s="19"/>
      <c r="G883" s="19"/>
    </row>
    <row r="884" spans="1:7" x14ac:dyDescent="0.25">
      <c r="A884" s="6" t="s">
        <v>1089</v>
      </c>
      <c r="B884" s="14" t="s">
        <v>1090</v>
      </c>
      <c r="C884" s="20">
        <f>(59)*(1)*(1)*(1)*(1 + (0))</f>
        <v>59</v>
      </c>
      <c r="D884" s="20" t="s">
        <v>29</v>
      </c>
      <c r="E884" s="20">
        <f>(0)</f>
        <v>0</v>
      </c>
      <c r="F884" s="20">
        <f>(0)</f>
        <v>0</v>
      </c>
      <c r="G884" s="20">
        <f>(C884 * E884 + C884 * E884 * F884)</f>
        <v>0</v>
      </c>
    </row>
    <row r="885" spans="1:7" ht="47.25" x14ac:dyDescent="0.25">
      <c r="A885" s="3"/>
      <c r="B885" s="11" t="s">
        <v>1091</v>
      </c>
      <c r="C885" s="17"/>
      <c r="D885" s="17"/>
      <c r="E885" s="17"/>
      <c r="F885" s="17"/>
      <c r="G885" s="17"/>
    </row>
    <row r="886" spans="1:7" ht="210" x14ac:dyDescent="0.25">
      <c r="A886" s="4"/>
      <c r="B886" s="12" t="s">
        <v>1092</v>
      </c>
      <c r="C886" s="18"/>
      <c r="D886" s="18"/>
      <c r="E886" s="18"/>
      <c r="F886" s="18"/>
      <c r="G886" s="18"/>
    </row>
    <row r="887" spans="1:7" x14ac:dyDescent="0.25">
      <c r="A887" s="5"/>
      <c r="B887" s="13" t="s">
        <v>1088</v>
      </c>
      <c r="C887" s="19"/>
      <c r="D887" s="19"/>
      <c r="E887" s="19"/>
      <c r="F887" s="19"/>
      <c r="G887" s="19"/>
    </row>
    <row r="888" spans="1:7" ht="30" x14ac:dyDescent="0.25">
      <c r="A888" s="6" t="s">
        <v>1093</v>
      </c>
      <c r="B888" s="14" t="s">
        <v>1094</v>
      </c>
      <c r="C888" s="20">
        <f>(450)*(1)*(1)*(1)*(1 + (0))</f>
        <v>450</v>
      </c>
      <c r="D888" s="20" t="s">
        <v>29</v>
      </c>
      <c r="E888" s="20">
        <f>(0)</f>
        <v>0</v>
      </c>
      <c r="F888" s="20">
        <f>(0)</f>
        <v>0</v>
      </c>
      <c r="G888" s="20">
        <f>(C888 * E888 + C888 * E888 * F888)</f>
        <v>0</v>
      </c>
    </row>
    <row r="889" spans="1:7" ht="210" x14ac:dyDescent="0.25">
      <c r="A889" s="4"/>
      <c r="B889" s="12" t="s">
        <v>1095</v>
      </c>
      <c r="C889" s="18"/>
      <c r="D889" s="18"/>
      <c r="E889" s="18"/>
      <c r="F889" s="18"/>
      <c r="G889" s="18"/>
    </row>
    <row r="890" spans="1:7" x14ac:dyDescent="0.25">
      <c r="A890" s="5"/>
      <c r="B890" s="13" t="s">
        <v>1081</v>
      </c>
      <c r="C890" s="19"/>
      <c r="D890" s="19"/>
      <c r="E890" s="19"/>
      <c r="F890" s="19"/>
      <c r="G890" s="19"/>
    </row>
    <row r="891" spans="1:7" ht="30" x14ac:dyDescent="0.25">
      <c r="A891" s="6" t="s">
        <v>1096</v>
      </c>
      <c r="B891" s="14" t="s">
        <v>1094</v>
      </c>
      <c r="C891" s="20">
        <f>(907)*(1)*(1)*(1)*(1 + (0))</f>
        <v>907</v>
      </c>
      <c r="D891" s="20" t="s">
        <v>29</v>
      </c>
      <c r="E891" s="20">
        <f>(0)</f>
        <v>0</v>
      </c>
      <c r="F891" s="20">
        <f>(0)</f>
        <v>0</v>
      </c>
      <c r="G891" s="20">
        <f>(C891 * E891 + C891 * E891 * F891)</f>
        <v>0</v>
      </c>
    </row>
    <row r="892" spans="1:7" ht="47.25" x14ac:dyDescent="0.25">
      <c r="A892" s="3"/>
      <c r="B892" s="11" t="s">
        <v>1097</v>
      </c>
      <c r="C892" s="17"/>
      <c r="D892" s="17"/>
      <c r="E892" s="17"/>
      <c r="F892" s="17"/>
      <c r="G892" s="17"/>
    </row>
    <row r="893" spans="1:7" ht="30" x14ac:dyDescent="0.25">
      <c r="A893" s="4"/>
      <c r="B893" s="12" t="s">
        <v>1098</v>
      </c>
      <c r="C893" s="18"/>
      <c r="D893" s="18"/>
      <c r="E893" s="18"/>
      <c r="F893" s="18"/>
      <c r="G893" s="18"/>
    </row>
    <row r="894" spans="1:7" x14ac:dyDescent="0.25">
      <c r="A894" s="5"/>
      <c r="B894" s="13" t="s">
        <v>1099</v>
      </c>
      <c r="C894" s="19"/>
      <c r="D894" s="19"/>
      <c r="E894" s="19"/>
      <c r="F894" s="19"/>
      <c r="G894" s="19"/>
    </row>
    <row r="895" spans="1:7" x14ac:dyDescent="0.25">
      <c r="A895" s="6" t="s">
        <v>1100</v>
      </c>
      <c r="B895" s="14" t="s">
        <v>541</v>
      </c>
      <c r="C895" s="20">
        <f>(354)*(1)*(1)*(1)*(1 + (0))</f>
        <v>354</v>
      </c>
      <c r="D895" s="20" t="s">
        <v>172</v>
      </c>
      <c r="E895" s="20">
        <f>(0)</f>
        <v>0</v>
      </c>
      <c r="F895" s="20">
        <f>(0)</f>
        <v>0</v>
      </c>
      <c r="G895" s="20">
        <f>(C895 * E895 + C895 * E895 * F895)</f>
        <v>0</v>
      </c>
    </row>
    <row r="896" spans="1:7" x14ac:dyDescent="0.25">
      <c r="A896" s="5"/>
      <c r="B896" s="13" t="s">
        <v>1101</v>
      </c>
      <c r="C896" s="19"/>
      <c r="D896" s="19"/>
      <c r="E896" s="19"/>
      <c r="F896" s="19"/>
      <c r="G896" s="19"/>
    </row>
    <row r="897" spans="1:7" x14ac:dyDescent="0.25">
      <c r="A897" s="6" t="s">
        <v>1102</v>
      </c>
      <c r="B897" s="14" t="s">
        <v>541</v>
      </c>
      <c r="C897" s="20">
        <f>(122)*(1)*(1)*(1)*(1 + (0))</f>
        <v>122</v>
      </c>
      <c r="D897" s="20" t="s">
        <v>172</v>
      </c>
      <c r="E897" s="20">
        <f>(0)</f>
        <v>0</v>
      </c>
      <c r="F897" s="20">
        <f>(0)</f>
        <v>0</v>
      </c>
      <c r="G897" s="20">
        <f>(C897 * E897 + C897 * E897 * F897)</f>
        <v>0</v>
      </c>
    </row>
    <row r="898" spans="1:7" x14ac:dyDescent="0.25">
      <c r="A898" s="6" t="s">
        <v>1103</v>
      </c>
      <c r="B898" s="14" t="s">
        <v>1104</v>
      </c>
      <c r="C898" s="20">
        <f>(85)*(1)*(1)*(1)*(1 + (0))</f>
        <v>85</v>
      </c>
      <c r="D898" s="20" t="s">
        <v>29</v>
      </c>
      <c r="E898" s="20">
        <f>(0)</f>
        <v>0</v>
      </c>
      <c r="F898" s="20">
        <f>(0)</f>
        <v>0</v>
      </c>
      <c r="G898" s="20">
        <f>(C898 * E898 + C898 * E898 * F898)</f>
        <v>0</v>
      </c>
    </row>
    <row r="899" spans="1:7" x14ac:dyDescent="0.25">
      <c r="A899" s="5"/>
      <c r="B899" s="13" t="s">
        <v>1105</v>
      </c>
      <c r="C899" s="19"/>
      <c r="D899" s="19"/>
      <c r="E899" s="19"/>
      <c r="F899" s="19"/>
      <c r="G899" s="19"/>
    </row>
    <row r="900" spans="1:7" x14ac:dyDescent="0.25">
      <c r="A900" s="6" t="s">
        <v>1106</v>
      </c>
      <c r="B900" s="14" t="s">
        <v>1107</v>
      </c>
      <c r="C900" s="20">
        <f>(5)*(1)*(1)*(1)*(1 + (0))</f>
        <v>5</v>
      </c>
      <c r="D900" s="20" t="s">
        <v>69</v>
      </c>
      <c r="E900" s="20">
        <f>(0)</f>
        <v>0</v>
      </c>
      <c r="F900" s="20">
        <f>(0)</f>
        <v>0</v>
      </c>
      <c r="G900" s="20">
        <f>(C900 * E900 + C900 * E900 * F900)</f>
        <v>0</v>
      </c>
    </row>
    <row r="901" spans="1:7" ht="94.5" x14ac:dyDescent="0.25">
      <c r="A901" s="3"/>
      <c r="B901" s="11" t="s">
        <v>1108</v>
      </c>
      <c r="C901" s="17"/>
      <c r="D901" s="17"/>
      <c r="E901" s="17"/>
      <c r="F901" s="17"/>
      <c r="G901" s="17"/>
    </row>
    <row r="902" spans="1:7" ht="47.25" x14ac:dyDescent="0.25">
      <c r="A902" s="3"/>
      <c r="B902" s="11" t="s">
        <v>1109</v>
      </c>
      <c r="C902" s="17"/>
      <c r="D902" s="17"/>
      <c r="E902" s="17"/>
      <c r="F902" s="17"/>
      <c r="G902" s="17"/>
    </row>
    <row r="903" spans="1:7" ht="105" x14ac:dyDescent="0.25">
      <c r="A903" s="4"/>
      <c r="B903" s="12" t="s">
        <v>1110</v>
      </c>
      <c r="C903" s="18"/>
      <c r="D903" s="18"/>
      <c r="E903" s="18"/>
      <c r="F903" s="18"/>
      <c r="G903" s="18"/>
    </row>
    <row r="904" spans="1:7" ht="195" x14ac:dyDescent="0.25">
      <c r="A904" s="6" t="s">
        <v>1111</v>
      </c>
      <c r="B904" s="15" t="s">
        <v>1112</v>
      </c>
      <c r="C904" s="20">
        <f>(1)*(1)*(1)*(1)*(1 + (0))</f>
        <v>1</v>
      </c>
      <c r="D904" s="20" t="s">
        <v>35</v>
      </c>
      <c r="E904" s="20">
        <f>(0)</f>
        <v>0</v>
      </c>
      <c r="F904" s="20">
        <f>(0)</f>
        <v>0</v>
      </c>
      <c r="G904" s="20">
        <f>(C904 * E904 + C904 * E904 * F904)</f>
        <v>0</v>
      </c>
    </row>
    <row r="905" spans="1:7" ht="78.75" x14ac:dyDescent="0.25">
      <c r="A905" s="3"/>
      <c r="B905" s="11" t="s">
        <v>670</v>
      </c>
      <c r="C905" s="17"/>
      <c r="D905" s="17"/>
      <c r="E905" s="17"/>
      <c r="F905" s="17"/>
      <c r="G905" s="17"/>
    </row>
    <row r="906" spans="1:7" ht="31.5" x14ac:dyDescent="0.25">
      <c r="A906" s="3"/>
      <c r="B906" s="11" t="s">
        <v>1113</v>
      </c>
      <c r="C906" s="17"/>
      <c r="D906" s="17"/>
      <c r="E906" s="17"/>
      <c r="F906" s="17"/>
      <c r="G906" s="17"/>
    </row>
    <row r="907" spans="1:7" ht="30" x14ac:dyDescent="0.25">
      <c r="A907" s="4"/>
      <c r="B907" s="12" t="s">
        <v>1114</v>
      </c>
      <c r="C907" s="18"/>
      <c r="D907" s="18"/>
      <c r="E907" s="18"/>
      <c r="F907" s="18"/>
      <c r="G907" s="18"/>
    </row>
    <row r="908" spans="1:7" x14ac:dyDescent="0.25">
      <c r="A908" s="5"/>
      <c r="B908" s="13" t="s">
        <v>1115</v>
      </c>
      <c r="C908" s="19"/>
      <c r="D908" s="19"/>
      <c r="E908" s="19"/>
      <c r="F908" s="19"/>
      <c r="G908" s="19"/>
    </row>
    <row r="909" spans="1:7" ht="75" x14ac:dyDescent="0.25">
      <c r="A909" s="6" t="s">
        <v>1116</v>
      </c>
      <c r="B909" s="14" t="s">
        <v>1117</v>
      </c>
      <c r="C909" s="20">
        <f>(14)*(1)*(1)*(1)*(1 + (0))</f>
        <v>14</v>
      </c>
      <c r="D909" s="20" t="s">
        <v>69</v>
      </c>
      <c r="E909" s="20">
        <f>(0)</f>
        <v>0</v>
      </c>
      <c r="F909" s="20">
        <f>(0)</f>
        <v>0</v>
      </c>
      <c r="G909" s="20">
        <f>(C909 * E909 + C909 * E909 * F909)</f>
        <v>0</v>
      </c>
    </row>
    <row r="910" spans="1:7" ht="30" x14ac:dyDescent="0.25">
      <c r="A910" s="4"/>
      <c r="B910" s="12" t="s">
        <v>1118</v>
      </c>
      <c r="C910" s="18"/>
      <c r="D910" s="18"/>
      <c r="E910" s="18"/>
      <c r="F910" s="18"/>
      <c r="G910" s="18"/>
    </row>
    <row r="911" spans="1:7" x14ac:dyDescent="0.25">
      <c r="A911" s="5"/>
      <c r="B911" s="13" t="s">
        <v>1119</v>
      </c>
      <c r="C911" s="19"/>
      <c r="D911" s="19"/>
      <c r="E911" s="19"/>
      <c r="F911" s="19"/>
      <c r="G911" s="19"/>
    </row>
    <row r="912" spans="1:7" ht="75" x14ac:dyDescent="0.25">
      <c r="A912" s="6" t="s">
        <v>1120</v>
      </c>
      <c r="B912" s="14" t="s">
        <v>1121</v>
      </c>
      <c r="C912" s="20">
        <f>(10)*(1)*(1)*(1)*(1 + (0))</f>
        <v>10</v>
      </c>
      <c r="D912" s="20" t="s">
        <v>69</v>
      </c>
      <c r="E912" s="20">
        <f>(0)</f>
        <v>0</v>
      </c>
      <c r="F912" s="20">
        <f>(0)</f>
        <v>0</v>
      </c>
      <c r="G912" s="20">
        <f>(C912 * E912 + C912 * E912 * F912)</f>
        <v>0</v>
      </c>
    </row>
    <row r="913" spans="1:7" ht="60" x14ac:dyDescent="0.25">
      <c r="A913" s="4"/>
      <c r="B913" s="12" t="s">
        <v>1122</v>
      </c>
      <c r="C913" s="18"/>
      <c r="D913" s="18"/>
      <c r="E913" s="18"/>
      <c r="F913" s="18"/>
      <c r="G913" s="18"/>
    </row>
    <row r="914" spans="1:7" ht="75" x14ac:dyDescent="0.25">
      <c r="A914" s="6" t="s">
        <v>1123</v>
      </c>
      <c r="B914" s="15" t="s">
        <v>1124</v>
      </c>
      <c r="C914" s="20">
        <f>(4)*(1)*(1)*(1)*(1 + (0))</f>
        <v>4</v>
      </c>
      <c r="D914" s="20" t="s">
        <v>69</v>
      </c>
      <c r="E914" s="20">
        <f>(0)</f>
        <v>0</v>
      </c>
      <c r="F914" s="20">
        <f>(0)</f>
        <v>0</v>
      </c>
      <c r="G914" s="20">
        <f>(C914 * E914 + C914 * E914 * F914)</f>
        <v>0</v>
      </c>
    </row>
    <row r="915" spans="1:7" ht="30" x14ac:dyDescent="0.25">
      <c r="A915" s="4"/>
      <c r="B915" s="12" t="s">
        <v>1125</v>
      </c>
      <c r="C915" s="18"/>
      <c r="D915" s="18"/>
      <c r="E915" s="18"/>
      <c r="F915" s="18"/>
      <c r="G915" s="18"/>
    </row>
    <row r="916" spans="1:7" x14ac:dyDescent="0.25">
      <c r="A916" s="5"/>
      <c r="B916" s="13" t="s">
        <v>1126</v>
      </c>
      <c r="C916" s="19"/>
      <c r="D916" s="19"/>
      <c r="E916" s="19"/>
      <c r="F916" s="19"/>
      <c r="G916" s="19"/>
    </row>
    <row r="917" spans="1:7" ht="30" x14ac:dyDescent="0.25">
      <c r="A917" s="6" t="s">
        <v>1127</v>
      </c>
      <c r="B917" s="14" t="s">
        <v>1128</v>
      </c>
      <c r="C917" s="20">
        <f>(2)*(1)*(1)*(1)*(1 + (0))</f>
        <v>2</v>
      </c>
      <c r="D917" s="20" t="s">
        <v>69</v>
      </c>
      <c r="E917" s="20">
        <f>(0)</f>
        <v>0</v>
      </c>
      <c r="F917" s="20">
        <f>(0)</f>
        <v>0</v>
      </c>
      <c r="G917" s="20">
        <f>(C917 * E917 + C917 * E917 * F917)</f>
        <v>0</v>
      </c>
    </row>
    <row r="918" spans="1:7" x14ac:dyDescent="0.25">
      <c r="A918" s="4"/>
      <c r="B918" s="12" t="s">
        <v>1129</v>
      </c>
      <c r="C918" s="18"/>
      <c r="D918" s="18"/>
      <c r="E918" s="18"/>
      <c r="F918" s="18"/>
      <c r="G918" s="18"/>
    </row>
    <row r="919" spans="1:7" x14ac:dyDescent="0.25">
      <c r="A919" s="5"/>
      <c r="B919" s="13" t="s">
        <v>1130</v>
      </c>
      <c r="C919" s="19"/>
      <c r="D919" s="19"/>
      <c r="E919" s="19"/>
      <c r="F919" s="19"/>
      <c r="G919" s="19"/>
    </row>
    <row r="920" spans="1:7" x14ac:dyDescent="0.25">
      <c r="A920" s="6" t="s">
        <v>1131</v>
      </c>
      <c r="B920" s="14" t="s">
        <v>1132</v>
      </c>
      <c r="C920" s="20">
        <f>(2)*(1)*(1)*(1)*(1 + (0))</f>
        <v>2</v>
      </c>
      <c r="D920" s="20" t="s">
        <v>69</v>
      </c>
      <c r="E920" s="20">
        <f>(0)</f>
        <v>0</v>
      </c>
      <c r="F920" s="20">
        <f>(0)</f>
        <v>0</v>
      </c>
      <c r="G920" s="20">
        <f>(C920 * E920 + C920 * E920 * F920)</f>
        <v>0</v>
      </c>
    </row>
    <row r="921" spans="1:7" x14ac:dyDescent="0.25">
      <c r="A921" s="7"/>
      <c r="B921" s="7"/>
      <c r="C921" s="20"/>
      <c r="D921" s="20"/>
      <c r="E921" s="20"/>
      <c r="F921" s="20"/>
      <c r="G921" s="20"/>
    </row>
    <row r="922" spans="1:7" ht="17.25" x14ac:dyDescent="0.3">
      <c r="A922" s="8" t="s">
        <v>1133</v>
      </c>
      <c r="B922" s="8"/>
      <c r="C922" s="8"/>
      <c r="D922" s="8"/>
      <c r="E922" s="8"/>
      <c r="F922" s="8"/>
      <c r="G922" s="8">
        <f>(SUM(G2:G921))</f>
        <v>0</v>
      </c>
    </row>
    <row r="923" spans="1:7" ht="34.5" x14ac:dyDescent="0.3">
      <c r="A923" s="8" t="s">
        <v>1134</v>
      </c>
      <c r="B923" s="8"/>
      <c r="C923" s="8"/>
      <c r="D923" s="8"/>
      <c r="E923" s="8"/>
      <c r="F923" s="8"/>
      <c r="G923" s="8">
        <v>0</v>
      </c>
    </row>
    <row r="924" spans="1:7" ht="18.75" x14ac:dyDescent="0.3">
      <c r="A924" s="9" t="s">
        <v>5</v>
      </c>
      <c r="B924" s="9"/>
      <c r="C924" s="9"/>
      <c r="D924" s="9"/>
      <c r="E924" s="9"/>
      <c r="F924" s="9"/>
      <c r="G924" s="9">
        <f>SUM(G922:G923)</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workbookViewId="0">
      <pane xSplit="4" ySplit="1" topLeftCell="E2" activePane="bottomRight" state="frozen"/>
      <selection pane="topRight" activeCell="E1" sqref="E1"/>
      <selection pane="bottomLeft" activeCell="A2" sqref="A2"/>
      <selection pane="bottomRight"/>
    </sheetView>
  </sheetViews>
  <sheetFormatPr defaultRowHeight="15" x14ac:dyDescent="0.25"/>
  <cols>
    <col min="1" max="1" width="30" customWidth="1"/>
    <col min="2" max="2" width="9.140625" customWidth="1"/>
    <col min="3" max="3" width="15" customWidth="1"/>
    <col min="4" max="4" width="20" customWidth="1"/>
  </cols>
  <sheetData>
    <row r="1" spans="1:4" ht="17.25" x14ac:dyDescent="0.25">
      <c r="A1" s="1" t="s">
        <v>1</v>
      </c>
      <c r="B1" s="1" t="s">
        <v>1137</v>
      </c>
      <c r="C1" s="1" t="s">
        <v>1138</v>
      </c>
      <c r="D1" s="1" t="s">
        <v>5</v>
      </c>
    </row>
    <row r="2" spans="1:4" x14ac:dyDescent="0.25">
      <c r="A2" s="7" t="s">
        <v>6</v>
      </c>
      <c r="B2" s="20"/>
      <c r="C2" s="20"/>
      <c r="D2" s="20">
        <f>SUBTOTAL(9,'Trade Breakup Showing Markup'!G$2:G$76)</f>
        <v>0</v>
      </c>
    </row>
    <row r="3" spans="1:4" x14ac:dyDescent="0.25">
      <c r="A3" s="7" t="s">
        <v>114</v>
      </c>
      <c r="B3" s="20"/>
      <c r="C3" s="20"/>
      <c r="D3" s="20">
        <f>SUBTOTAL(9,'Trade Breakup Showing Markup'!G$77:G$112)</f>
        <v>0</v>
      </c>
    </row>
    <row r="4" spans="1:4" x14ac:dyDescent="0.25">
      <c r="A4" s="7" t="s">
        <v>161</v>
      </c>
      <c r="B4" s="20"/>
      <c r="C4" s="20"/>
      <c r="D4" s="20">
        <f>SUBTOTAL(9,'Trade Breakup Showing Markup'!G$113:G$210)</f>
        <v>0</v>
      </c>
    </row>
    <row r="5" spans="1:4" x14ac:dyDescent="0.25">
      <c r="A5" s="7" t="s">
        <v>297</v>
      </c>
      <c r="B5" s="20"/>
      <c r="C5" s="20"/>
      <c r="D5" s="20">
        <f>SUBTOTAL(9,'Trade Breakup Showing Markup'!G$211:G$280)</f>
        <v>0</v>
      </c>
    </row>
    <row r="6" spans="1:4" ht="30" x14ac:dyDescent="0.25">
      <c r="A6" s="7" t="s">
        <v>379</v>
      </c>
      <c r="B6" s="20"/>
      <c r="C6" s="20"/>
      <c r="D6" s="20">
        <f>SUBTOTAL(9,'Trade Breakup Showing Markup'!G$281:G$320)</f>
        <v>0</v>
      </c>
    </row>
    <row r="7" spans="1:4" ht="30" x14ac:dyDescent="0.25">
      <c r="A7" s="7" t="s">
        <v>430</v>
      </c>
      <c r="B7" s="20"/>
      <c r="C7" s="20"/>
      <c r="D7" s="20">
        <f>SUBTOTAL(9,'Trade Breakup Showing Markup'!G$321:G$361)</f>
        <v>0</v>
      </c>
    </row>
    <row r="8" spans="1:4" x14ac:dyDescent="0.25">
      <c r="A8" s="7" t="s">
        <v>463</v>
      </c>
      <c r="B8" s="20"/>
      <c r="C8" s="20"/>
      <c r="D8" s="20">
        <f>SUBTOTAL(9,'Trade Breakup Showing Markup'!G$362:G$414)</f>
        <v>0</v>
      </c>
    </row>
    <row r="9" spans="1:4" x14ac:dyDescent="0.25">
      <c r="A9" s="7" t="s">
        <v>523</v>
      </c>
      <c r="B9" s="20"/>
      <c r="C9" s="20"/>
      <c r="D9" s="20">
        <f>SUBTOTAL(9,'Trade Breakup Showing Markup'!G$415:G$457)</f>
        <v>0</v>
      </c>
    </row>
    <row r="10" spans="1:4" x14ac:dyDescent="0.25">
      <c r="A10" s="7" t="s">
        <v>569</v>
      </c>
      <c r="B10" s="20"/>
      <c r="C10" s="20"/>
      <c r="D10" s="20">
        <f>SUBTOTAL(9,'Trade Breakup Showing Markup'!G$458:G$511)</f>
        <v>0</v>
      </c>
    </row>
    <row r="11" spans="1:4" x14ac:dyDescent="0.25">
      <c r="A11" s="7" t="s">
        <v>618</v>
      </c>
      <c r="B11" s="20"/>
      <c r="C11" s="20"/>
      <c r="D11" s="20">
        <f>SUBTOTAL(9,'Trade Breakup Showing Markup'!G$512:G$541)</f>
        <v>0</v>
      </c>
    </row>
    <row r="12" spans="1:4" x14ac:dyDescent="0.25">
      <c r="A12" s="7" t="s">
        <v>642</v>
      </c>
      <c r="B12" s="20"/>
      <c r="C12" s="20"/>
      <c r="D12" s="20">
        <f>SUBTOTAL(9,'Trade Breakup Showing Markup'!G$542:G$563)</f>
        <v>0</v>
      </c>
    </row>
    <row r="13" spans="1:4" x14ac:dyDescent="0.25">
      <c r="A13" s="7" t="s">
        <v>671</v>
      </c>
      <c r="B13" s="20"/>
      <c r="C13" s="20"/>
      <c r="D13" s="20">
        <f>SUBTOTAL(9,'Trade Breakup Showing Markup'!G$564:G$605)</f>
        <v>0</v>
      </c>
    </row>
    <row r="14" spans="1:4" ht="30" x14ac:dyDescent="0.25">
      <c r="A14" s="7" t="s">
        <v>733</v>
      </c>
      <c r="B14" s="20"/>
      <c r="C14" s="20"/>
      <c r="D14" s="20">
        <f>SUBTOTAL(9,'Trade Breakup Showing Markup'!G$606:G$643)</f>
        <v>0</v>
      </c>
    </row>
    <row r="15" spans="1:4" ht="30" x14ac:dyDescent="0.25">
      <c r="A15" s="7" t="s">
        <v>786</v>
      </c>
      <c r="B15" s="20"/>
      <c r="C15" s="20"/>
      <c r="D15" s="20">
        <f>SUBTOTAL(9,'Trade Breakup Showing Markup'!G$644:G$681)</f>
        <v>0</v>
      </c>
    </row>
    <row r="16" spans="1:4" x14ac:dyDescent="0.25">
      <c r="A16" s="7" t="s">
        <v>838</v>
      </c>
      <c r="B16" s="20"/>
      <c r="C16" s="20"/>
      <c r="D16" s="20">
        <f>SUBTOTAL(9,'Trade Breakup Showing Markup'!G$682:G$820)</f>
        <v>0</v>
      </c>
    </row>
    <row r="17" spans="1:4" x14ac:dyDescent="0.25">
      <c r="A17" s="7" t="s">
        <v>1022</v>
      </c>
      <c r="B17" s="20"/>
      <c r="C17" s="20"/>
      <c r="D17" s="20">
        <f>SUBTOTAL(9,'Trade Breakup Showing Markup'!G$821:G$920)</f>
        <v>0</v>
      </c>
    </row>
    <row r="18" spans="1:4" ht="17.25" x14ac:dyDescent="0.25">
      <c r="A18" s="21" t="s">
        <v>1133</v>
      </c>
      <c r="B18" s="22"/>
      <c r="C18" s="22"/>
      <c r="D18" s="22">
        <f>'Trade Breakup Showing Markup'!G922</f>
        <v>0</v>
      </c>
    </row>
    <row r="19" spans="1:4" ht="17.25" x14ac:dyDescent="0.3">
      <c r="A19" s="8" t="s">
        <v>1134</v>
      </c>
      <c r="B19" s="8"/>
      <c r="C19" s="8"/>
      <c r="D19" s="8">
        <f>'Trade Breakup Showing Markup'!G923</f>
        <v>0</v>
      </c>
    </row>
    <row r="20" spans="1:4" ht="18.75" x14ac:dyDescent="0.3">
      <c r="A20" s="9" t="s">
        <v>5</v>
      </c>
      <c r="B20" s="9"/>
      <c r="C20" s="9"/>
      <c r="D20" s="9">
        <f>'Trade Breakup Showing Markup'!G924</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CAB1A9DAE08A4CA1E5DC4ADB726353" ma:contentTypeVersion="22" ma:contentTypeDescription="Create a new document." ma:contentTypeScope="" ma:versionID="f442cdbe0681920e87d00607777aacf2">
  <xsd:schema xmlns:xsd="http://www.w3.org/2001/XMLSchema" xmlns:xs="http://www.w3.org/2001/XMLSchema" xmlns:p="http://schemas.microsoft.com/office/2006/metadata/properties" xmlns:ns2="4bbaab20-cd28-4ed5-817d-d1189102ebbc" xmlns:ns3="9a163da7-17f7-42b2-b3cf-de9dd2b96893" targetNamespace="http://schemas.microsoft.com/office/2006/metadata/properties" ma:root="true" ma:fieldsID="c06734eb9f9cbf112996f95ce35abe91" ns2:_="" ns3:_="">
    <xsd:import namespace="4bbaab20-cd28-4ed5-817d-d1189102ebbc"/>
    <xsd:import namespace="9a163da7-17f7-42b2-b3cf-de9dd2b968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baab20-cd28-4ed5-817d-d1189102eb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6e5d33a-11b9-4980-9b16-92010cbc31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163da7-17f7-42b2-b3cf-de9dd2b9689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fe83e30-dd46-4214-909e-606c0a1522b8}" ma:internalName="TaxCatchAll" ma:showField="CatchAllData" ma:web="9a163da7-17f7-42b2-b3cf-de9dd2b9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a163da7-17f7-42b2-b3cf-de9dd2b96893" xsi:nil="true"/>
    <lcf76f155ced4ddcb4097134ff3c332f xmlns="4bbaab20-cd28-4ed5-817d-d1189102eb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4B5287-0B81-4009-8956-56479945F4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baab20-cd28-4ed5-817d-d1189102ebbc"/>
    <ds:schemaRef ds:uri="9a163da7-17f7-42b2-b3cf-de9dd2b9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AED85-00E5-46FC-87F5-8ECA79DFE53B}">
  <ds:schemaRefs>
    <ds:schemaRef ds:uri="http://schemas.microsoft.com/sharepoint/v3/contenttype/forms"/>
  </ds:schemaRefs>
</ds:datastoreItem>
</file>

<file path=customXml/itemProps3.xml><?xml version="1.0" encoding="utf-8"?>
<ds:datastoreItem xmlns:ds="http://schemas.openxmlformats.org/officeDocument/2006/customXml" ds:itemID="{B35531BA-0BE6-4C80-A8B9-5B6BF98ADF20}">
  <ds:schemaRefs>
    <ds:schemaRef ds:uri="http://schemas.microsoft.com/office/2006/metadata/properties"/>
    <ds:schemaRef ds:uri="http://schemas.microsoft.com/office/infopath/2007/PartnerControls"/>
    <ds:schemaRef ds:uri="9a163da7-17f7-42b2-b3cf-de9dd2b96893"/>
    <ds:schemaRef ds:uri="4bbaab20-cd28-4ed5-817d-d1189102ebb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Trade Breakup</vt:lpstr>
      <vt:lpstr>Trade Breakup Showing Markup</vt:lpstr>
      <vt:lpstr>Trade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Baxter</dc:creator>
  <cp:lastModifiedBy>Angela Baxter</cp:lastModifiedBy>
  <dcterms:created xsi:type="dcterms:W3CDTF">2025-10-22T11:57:26Z</dcterms:created>
  <dcterms:modified xsi:type="dcterms:W3CDTF">2025-10-22T11:57:26Z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0x010100BECAB1A9DAE08A4CA1E5DC4ADB726353</vt:lpwstr>
  </property>
  <property fmtid="{D5CDD505-2E9C-101B-9397-08002B2CF9AE}" pid="3" name="MediaServiceImageTags">
    <vt:lpwstr/>
  </property>
</Properties>
</file>