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studentccnac-my.sharepoint.com/personal/shane_smith_ccn_ac_uk/Documents/TENDERS/INSURANCE BROKERS/TENDER DOCUMENTS/"/>
    </mc:Choice>
  </mc:AlternateContent>
  <xr:revisionPtr revIDLastSave="18" documentId="8_{F1842D84-0601-4633-BE4A-06788E315064}" xr6:coauthVersionLast="47" xr6:coauthVersionMax="47" xr10:uidLastSave="{00A13516-EA73-4727-BA2D-FAF92F84C23B}"/>
  <bookViews>
    <workbookView xWindow="-120" yWindow="-120" windowWidth="29040" windowHeight="15720" xr2:uid="{00000000-000D-0000-FFFF-FFFF00000000}"/>
  </bookViews>
  <sheets>
    <sheet name="Property" sheetId="1" r:id="rId1"/>
    <sheet name="Sheet2" sheetId="14" state="hidden" r:id="rId2"/>
    <sheet name="Livestock" sheetId="2" r:id="rId3"/>
    <sheet name="All Risks" sheetId="4" r:id="rId4"/>
    <sheet name="Computer" sheetId="6" r:id="rId5"/>
    <sheet name="BI" sheetId="5" r:id="rId6"/>
    <sheet name="EL" sheetId="7" r:id="rId7"/>
    <sheet name="PL incl. Motor Trade" sheetId="8" r:id="rId8"/>
    <sheet name="Money" sheetId="3" r:id="rId9"/>
    <sheet name="GiT" sheetId="9" r:id="rId10"/>
    <sheet name="CAR" sheetId="1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4" l="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58" i="1"/>
  <c r="X49" i="1"/>
  <c r="X9" i="1"/>
  <c r="X6" i="1"/>
  <c r="R113" i="1"/>
  <c r="X113" i="1" s="1"/>
  <c r="W113" i="1"/>
  <c r="W52" i="1"/>
  <c r="W30" i="1"/>
  <c r="W29" i="1"/>
  <c r="W13" i="1"/>
  <c r="W23" i="1"/>
  <c r="W6" i="1"/>
  <c r="N9" i="1"/>
  <c r="W9" i="1" s="1"/>
  <c r="G14" i="2"/>
  <c r="M16" i="7"/>
  <c r="L16" i="7"/>
  <c r="L22" i="7" l="1"/>
  <c r="M17" i="7"/>
  <c r="L17" i="7"/>
  <c r="L27" i="7" s="1"/>
  <c r="M27" i="7"/>
  <c r="M15" i="7"/>
  <c r="L15" i="7"/>
  <c r="E8" i="6"/>
  <c r="F7" i="6"/>
  <c r="F6" i="6"/>
  <c r="E6" i="6"/>
  <c r="M25" i="7"/>
  <c r="L25" i="7"/>
  <c r="F32" i="8"/>
  <c r="H11" i="5"/>
  <c r="H10" i="5"/>
  <c r="H8" i="5"/>
  <c r="F16" i="4"/>
  <c r="F20" i="2"/>
  <c r="F14" i="2"/>
  <c r="F7" i="2"/>
  <c r="F8" i="2"/>
  <c r="F9" i="2"/>
  <c r="F6" i="2"/>
  <c r="V113" i="1"/>
  <c r="V119" i="1" s="1"/>
  <c r="V7" i="1"/>
  <c r="V8" i="1"/>
  <c r="V9" i="1"/>
  <c r="V11" i="1"/>
  <c r="V12" i="1"/>
  <c r="V13" i="1"/>
  <c r="V14" i="1"/>
  <c r="V15" i="1"/>
  <c r="V16" i="1"/>
  <c r="V17" i="1"/>
  <c r="V18" i="1"/>
  <c r="V19" i="1"/>
  <c r="V20" i="1"/>
  <c r="V21" i="1"/>
  <c r="V22" i="1"/>
  <c r="V23" i="1"/>
  <c r="V24" i="1"/>
  <c r="V25" i="1"/>
  <c r="V26" i="1"/>
  <c r="Y26" i="1" s="1"/>
  <c r="V6" i="1"/>
  <c r="R47" i="1" l="1"/>
  <c r="X47" i="1" s="1"/>
  <c r="N115" i="1"/>
  <c r="W115" i="1" s="1"/>
  <c r="N53" i="1"/>
  <c r="W53" i="1" s="1"/>
  <c r="N54" i="1"/>
  <c r="W54" i="1" s="1"/>
  <c r="N55" i="1"/>
  <c r="W55" i="1" s="1"/>
  <c r="N56" i="1"/>
  <c r="N57" i="1"/>
  <c r="W57" i="1" s="1"/>
  <c r="N58" i="1"/>
  <c r="W58" i="1" s="1"/>
  <c r="N59" i="1"/>
  <c r="W59" i="1" s="1"/>
  <c r="N60" i="1"/>
  <c r="W60" i="1" s="1"/>
  <c r="N61" i="1"/>
  <c r="W61" i="1" s="1"/>
  <c r="N62" i="1"/>
  <c r="W62" i="1" s="1"/>
  <c r="N63" i="1"/>
  <c r="W63" i="1" s="1"/>
  <c r="N64" i="1"/>
  <c r="W64" i="1" s="1"/>
  <c r="N65" i="1"/>
  <c r="W65" i="1" s="1"/>
  <c r="N66" i="1"/>
  <c r="W66" i="1" s="1"/>
  <c r="N67" i="1"/>
  <c r="W67" i="1" s="1"/>
  <c r="N68" i="1"/>
  <c r="W68" i="1" s="1"/>
  <c r="N69" i="1"/>
  <c r="W69" i="1" s="1"/>
  <c r="N70" i="1"/>
  <c r="W70" i="1" s="1"/>
  <c r="N71" i="1"/>
  <c r="W71" i="1" s="1"/>
  <c r="N72" i="1"/>
  <c r="W72" i="1" s="1"/>
  <c r="N73" i="1"/>
  <c r="W73" i="1" s="1"/>
  <c r="N74" i="1"/>
  <c r="W74" i="1" s="1"/>
  <c r="N75" i="1"/>
  <c r="W75" i="1" s="1"/>
  <c r="N76" i="1"/>
  <c r="W76" i="1" s="1"/>
  <c r="N77" i="1"/>
  <c r="W77" i="1" s="1"/>
  <c r="N78" i="1"/>
  <c r="W78" i="1" s="1"/>
  <c r="N79" i="1"/>
  <c r="W79" i="1" s="1"/>
  <c r="N80" i="1"/>
  <c r="W80" i="1" s="1"/>
  <c r="N81" i="1"/>
  <c r="W81" i="1" s="1"/>
  <c r="N82" i="1"/>
  <c r="W82" i="1" s="1"/>
  <c r="N83" i="1"/>
  <c r="W83" i="1" s="1"/>
  <c r="N84" i="1"/>
  <c r="W84" i="1" s="1"/>
  <c r="N85" i="1"/>
  <c r="W85" i="1" s="1"/>
  <c r="N86" i="1"/>
  <c r="W86" i="1" s="1"/>
  <c r="N87" i="1"/>
  <c r="W87" i="1" s="1"/>
  <c r="N88" i="1"/>
  <c r="W88" i="1" s="1"/>
  <c r="N89" i="1"/>
  <c r="W89" i="1" s="1"/>
  <c r="N90" i="1"/>
  <c r="W90" i="1" s="1"/>
  <c r="N91" i="1"/>
  <c r="W91" i="1" s="1"/>
  <c r="N92" i="1"/>
  <c r="W92" i="1" s="1"/>
  <c r="N93" i="1"/>
  <c r="W93" i="1" s="1"/>
  <c r="N94" i="1"/>
  <c r="W94" i="1" s="1"/>
  <c r="N95" i="1"/>
  <c r="W95" i="1" s="1"/>
  <c r="N96" i="1"/>
  <c r="W96" i="1" s="1"/>
  <c r="N97" i="1"/>
  <c r="W97" i="1" s="1"/>
  <c r="N98" i="1"/>
  <c r="W98" i="1" s="1"/>
  <c r="N99" i="1"/>
  <c r="W99" i="1" s="1"/>
  <c r="N100" i="1"/>
  <c r="W100" i="1" s="1"/>
  <c r="N101" i="1"/>
  <c r="W101" i="1" s="1"/>
  <c r="N102" i="1"/>
  <c r="W102" i="1" s="1"/>
  <c r="N103" i="1"/>
  <c r="W103" i="1" s="1"/>
  <c r="N104" i="1"/>
  <c r="W104" i="1" s="1"/>
  <c r="N105" i="1"/>
  <c r="W105" i="1" s="1"/>
  <c r="N106" i="1"/>
  <c r="W106" i="1" s="1"/>
  <c r="N107" i="1"/>
  <c r="W107" i="1" s="1"/>
  <c r="N108" i="1"/>
  <c r="W108" i="1" s="1"/>
  <c r="N109" i="1"/>
  <c r="W109" i="1" s="1"/>
  <c r="N110" i="1"/>
  <c r="W110" i="1" s="1"/>
  <c r="N111" i="1"/>
  <c r="W111" i="1" s="1"/>
  <c r="N112" i="1"/>
  <c r="W112" i="1" s="1"/>
  <c r="N40" i="1"/>
  <c r="W40" i="1" s="1"/>
  <c r="N31" i="1"/>
  <c r="W31" i="1" s="1"/>
  <c r="N32" i="1"/>
  <c r="W32" i="1" s="1"/>
  <c r="N33" i="1"/>
  <c r="W33" i="1" s="1"/>
  <c r="N34" i="1"/>
  <c r="W34" i="1" s="1"/>
  <c r="N35" i="1"/>
  <c r="W35" i="1" s="1"/>
  <c r="N36" i="1"/>
  <c r="W36" i="1" s="1"/>
  <c r="N37" i="1"/>
  <c r="W37" i="1" s="1"/>
  <c r="N38" i="1"/>
  <c r="W38" i="1" s="1"/>
  <c r="N39" i="1"/>
  <c r="W39" i="1" s="1"/>
  <c r="N41" i="1"/>
  <c r="W41" i="1" s="1"/>
  <c r="N42" i="1"/>
  <c r="W42" i="1" s="1"/>
  <c r="N43" i="1"/>
  <c r="W43" i="1" s="1"/>
  <c r="N44" i="1"/>
  <c r="W44" i="1" s="1"/>
  <c r="N45" i="1"/>
  <c r="W45" i="1" s="1"/>
  <c r="N46" i="1"/>
  <c r="W46" i="1" s="1"/>
  <c r="N7" i="1"/>
  <c r="W7" i="1" s="1"/>
  <c r="N8" i="1"/>
  <c r="W8" i="1" s="1"/>
  <c r="N11" i="1"/>
  <c r="W11" i="1" s="1"/>
  <c r="N12" i="1"/>
  <c r="W12" i="1" s="1"/>
  <c r="N14" i="1"/>
  <c r="W14" i="1" s="1"/>
  <c r="N15" i="1"/>
  <c r="W15" i="1" s="1"/>
  <c r="N16" i="1"/>
  <c r="W16" i="1" s="1"/>
  <c r="N17" i="1"/>
  <c r="W17" i="1" s="1"/>
  <c r="N18" i="1"/>
  <c r="W18" i="1" s="1"/>
  <c r="N19" i="1"/>
  <c r="W19" i="1" s="1"/>
  <c r="N20" i="1"/>
  <c r="W20" i="1" s="1"/>
  <c r="N21" i="1"/>
  <c r="W21" i="1" s="1"/>
  <c r="N22" i="1"/>
  <c r="W22" i="1" s="1"/>
  <c r="N24" i="1"/>
  <c r="W24" i="1" s="1"/>
  <c r="N25" i="1"/>
  <c r="W25" i="1" s="1"/>
  <c r="R7" i="1"/>
  <c r="X7" i="1" s="1"/>
  <c r="R11" i="1"/>
  <c r="X11" i="1" s="1"/>
  <c r="R13" i="1"/>
  <c r="X13" i="1" s="1"/>
  <c r="R14" i="1"/>
  <c r="X14" i="1" s="1"/>
  <c r="R24" i="1"/>
  <c r="X24" i="1" s="1"/>
  <c r="K113" i="1"/>
  <c r="K47" i="1"/>
  <c r="N47" i="1" s="1"/>
  <c r="W47" i="1" s="1"/>
  <c r="K26" i="1"/>
  <c r="N26" i="1" s="1"/>
  <c r="W26" i="1" s="1"/>
  <c r="W119" i="1" s="1"/>
  <c r="N119" i="1" l="1"/>
  <c r="K119" i="1"/>
  <c r="F11" i="1"/>
  <c r="E32" i="8" l="1"/>
  <c r="K17" i="7"/>
  <c r="K16" i="7"/>
  <c r="K25" i="7"/>
  <c r="K20" i="7"/>
  <c r="J16" i="7"/>
  <c r="K27" i="7" l="1"/>
  <c r="J27" i="7" l="1"/>
  <c r="J17" i="7"/>
  <c r="J25" i="7"/>
  <c r="G8" i="5" l="1"/>
  <c r="E16" i="4"/>
  <c r="O25" i="1"/>
  <c r="R25" i="1" s="1"/>
  <c r="X25" i="1" s="1"/>
  <c r="O20" i="1"/>
  <c r="R20" i="1" s="1"/>
  <c r="X20" i="1" s="1"/>
  <c r="O21" i="1"/>
  <c r="R21" i="1" s="1"/>
  <c r="X21" i="1" s="1"/>
  <c r="O22" i="1"/>
  <c r="R22" i="1" s="1"/>
  <c r="X22" i="1" s="1"/>
  <c r="O23" i="1"/>
  <c r="R23" i="1" s="1"/>
  <c r="X23" i="1" s="1"/>
  <c r="O16" i="1"/>
  <c r="R16" i="1" s="1"/>
  <c r="X16" i="1" s="1"/>
  <c r="O17" i="1"/>
  <c r="R17" i="1" s="1"/>
  <c r="X17" i="1" s="1"/>
  <c r="O18" i="1"/>
  <c r="R18" i="1" s="1"/>
  <c r="X18" i="1" s="1"/>
  <c r="O19" i="1"/>
  <c r="R19" i="1" s="1"/>
  <c r="X19" i="1" s="1"/>
  <c r="O9" i="1"/>
  <c r="O12" i="1"/>
  <c r="R12" i="1" s="1"/>
  <c r="X12" i="1" s="1"/>
  <c r="O15" i="1"/>
  <c r="R15" i="1" s="1"/>
  <c r="X15" i="1" s="1"/>
  <c r="O8" i="1"/>
  <c r="R8" i="1" s="1"/>
  <c r="X8" i="1" s="1"/>
  <c r="L6" i="1" l="1"/>
  <c r="E14" i="2" l="1"/>
  <c r="I27" i="7"/>
  <c r="H27" i="7"/>
  <c r="C8" i="6" l="1"/>
  <c r="D8" i="6" s="1"/>
  <c r="O26" i="1"/>
  <c r="D32" i="8"/>
  <c r="F8" i="5"/>
  <c r="M26" i="1"/>
  <c r="M47" i="1"/>
  <c r="Q26" i="1"/>
  <c r="U26" i="1"/>
  <c r="B26" i="7"/>
  <c r="B38" i="7"/>
  <c r="C47" i="8"/>
  <c r="C7" i="4"/>
  <c r="C8" i="4"/>
  <c r="C9" i="4"/>
  <c r="C11" i="4"/>
  <c r="C12" i="4"/>
  <c r="C13" i="4"/>
  <c r="C6" i="4"/>
  <c r="D20" i="2"/>
  <c r="D7" i="2"/>
  <c r="D8" i="2"/>
  <c r="D9" i="2"/>
  <c r="D10" i="2"/>
  <c r="D11" i="2"/>
  <c r="D12" i="2"/>
  <c r="D13" i="2"/>
  <c r="D6" i="2"/>
  <c r="O113" i="1" l="1"/>
  <c r="O119" i="1" s="1"/>
  <c r="R26" i="1"/>
  <c r="B44" i="7"/>
  <c r="L57" i="1"/>
  <c r="L55" i="1"/>
  <c r="L115" i="1"/>
  <c r="L54" i="1"/>
  <c r="L53" i="1"/>
  <c r="L52" i="1"/>
  <c r="L40" i="1"/>
  <c r="L30" i="1"/>
  <c r="L29" i="1"/>
  <c r="L25" i="1"/>
  <c r="L23" i="1"/>
  <c r="L22" i="1"/>
  <c r="L21" i="1"/>
  <c r="L20" i="1"/>
  <c r="L19" i="1"/>
  <c r="L18" i="1"/>
  <c r="L17" i="1"/>
  <c r="L16" i="1"/>
  <c r="L15" i="1"/>
  <c r="L13" i="1"/>
  <c r="L12" i="1"/>
  <c r="L9" i="1"/>
  <c r="X26" i="1" l="1"/>
  <c r="X119" i="1" s="1"/>
  <c r="R119" i="1"/>
  <c r="L113" i="1"/>
  <c r="L119" i="1" s="1"/>
  <c r="L26" i="1"/>
  <c r="L47" i="1"/>
  <c r="C32" i="8"/>
  <c r="E12" i="7" l="1"/>
  <c r="E42" i="7" l="1"/>
  <c r="E31" i="7"/>
  <c r="E32" i="7"/>
  <c r="E33" i="7"/>
  <c r="E34" i="7"/>
  <c r="E35" i="7"/>
  <c r="E36" i="7"/>
  <c r="E37" i="7"/>
  <c r="E30" i="7"/>
  <c r="E16" i="7"/>
  <c r="E17" i="7"/>
  <c r="E18" i="7"/>
  <c r="E19" i="7"/>
  <c r="E20" i="7"/>
  <c r="E21" i="7"/>
  <c r="E22" i="7"/>
  <c r="E23" i="7"/>
  <c r="E24" i="7"/>
  <c r="E25" i="7"/>
  <c r="E15" i="7"/>
  <c r="C8" i="5" l="1"/>
  <c r="C7" i="6" l="1"/>
  <c r="D7" i="6" s="1"/>
  <c r="E7" i="6" s="1"/>
  <c r="C6" i="6"/>
  <c r="D6" i="6" s="1"/>
  <c r="P115" i="1" l="1"/>
  <c r="P26" i="1"/>
  <c r="P119" i="1" l="1"/>
  <c r="E38" i="7"/>
  <c r="E26" i="7"/>
  <c r="E44" i="7" l="1"/>
  <c r="F20" i="1"/>
  <c r="F17" i="1"/>
  <c r="F19" i="1"/>
  <c r="F18" i="1"/>
  <c r="F13" i="1"/>
  <c r="F16" i="1"/>
  <c r="F15" i="1"/>
  <c r="F9" i="1"/>
  <c r="F12" i="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PARKINSON-WHITE, ALLISON</author>
  </authors>
  <commentList>
    <comment ref="G49" authorId="0" shapeId="0" xr:uid="{00000000-0006-0000-0000-000003000000}">
      <text>
        <r>
          <rPr>
            <b/>
            <sz val="9"/>
            <color indexed="81"/>
            <rFont val="Tahoma"/>
            <family val="2"/>
          </rPr>
          <t>PARKINSON-WHITE, ALLISON:</t>
        </r>
        <r>
          <rPr>
            <sz val="9"/>
            <color indexed="81"/>
            <rFont val="Tahoma"/>
            <family val="2"/>
          </rPr>
          <t xml:space="preserve">
419 sqm is the space CCN will take ownership of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tc={A6FC28BB-7F83-425D-B654-D82E3D8F5BCC}</author>
    <author>tc={108A8E92-C243-445F-9640-8B598460B067}</author>
    <author>tc={CA3ABEA6-88FC-41B6-9781-E479DC25C106}</author>
    <author>tc={B34F94AE-C6D9-4C94-BBAC-7B529E08737C}</author>
  </authors>
  <commentList>
    <comment ref="L12" authorId="0" shapeId="0" xr:uid="{A6FC28BB-7F83-425D-B654-D82E3D8F5BCC}">
      <text>
        <t>[Threaded comment]
Your version of Excel allows you to read this threaded comment; however, any edits to it will get removed if the file is opened in a newer version of Excel. Learn more: https://go.microsoft.com/fwlink/?linkid=870924
Comment:
    Main establishment headcount</t>
      </text>
    </comment>
    <comment ref="K20" authorId="1" shapeId="0" xr:uid="{108A8E92-C243-445F-9640-8B598460B067}">
      <text>
        <t>[Threaded comment]
Your version of Excel allows you to read this threaded comment; however, any edits to it will get removed if the file is opened in a newer version of Excel. Learn more: https://go.microsoft.com/fwlink/?linkid=870924
Comment:
    Reduce by 32% oncost</t>
      </text>
    </comment>
    <comment ref="M20" authorId="2" shapeId="0" xr:uid="{CA3ABEA6-88FC-41B6-9781-E479DC25C106}">
      <text>
        <t>[Threaded comment]
Your version of Excel allows you to read this threaded comment; however, any edits to it will get removed if the file is opened in a newer version of Excel. Learn more: https://go.microsoft.com/fwlink/?linkid=870924
Comment:
    Reduced by 35% oncost</t>
      </text>
    </comment>
    <comment ref="L22" authorId="3" shapeId="0" xr:uid="{B34F94AE-C6D9-4C94-BBAC-7B529E08737C}">
      <text>
        <t>[Threaded comment]
Your version of Excel allows you to read this threaded comment; however, any edits to it will get removed if the file is opened in a newer version of Excel. Learn more: https://go.microsoft.com/fwlink/?linkid=870924
Comment:
    Includes Other Adj - Apps lev, Class 1a NIC, Vacancy Slippage and COLA</t>
      </text>
    </comment>
  </commentList>
</comments>
</file>

<file path=xl/sharedStrings.xml><?xml version="1.0" encoding="utf-8"?>
<sst xmlns="http://schemas.openxmlformats.org/spreadsheetml/2006/main" count="2781" uniqueCount="650">
  <si>
    <t xml:space="preserve">CITY COLLEGE NORWICH   -   SCHEDULE OF BUILDING &amp; CONTENTS SUM INSURED </t>
  </si>
  <si>
    <t>Building Name</t>
  </si>
  <si>
    <t>Address</t>
  </si>
  <si>
    <t>Post Code</t>
  </si>
  <si>
    <t>Owned by CCN?</t>
  </si>
  <si>
    <t>Occupied by CCN?</t>
  </si>
  <si>
    <t>Tenant (if not CCN)</t>
  </si>
  <si>
    <t>Area (sq m)</t>
  </si>
  <si>
    <t>Construction type</t>
  </si>
  <si>
    <t>No of Storeys</t>
  </si>
  <si>
    <t>Use</t>
  </si>
  <si>
    <t>2023 Buildings plus 14.4% index linking</t>
  </si>
  <si>
    <t>2022 Buildings sum insured</t>
  </si>
  <si>
    <t>Current re-build as of 19.8.21 (when digitech factory added)</t>
  </si>
  <si>
    <t>2024 Buildings Declared value plus 1.9% Index linking</t>
  </si>
  <si>
    <t>2023 Contents Sum Insured inc index linking</t>
  </si>
  <si>
    <t xml:space="preserve">2022 Contents Sum Insured </t>
  </si>
  <si>
    <t>Contents Sum Insured (19.8.21)</t>
  </si>
  <si>
    <t>2024 Contents Declared Value plus 1.59% index linking</t>
  </si>
  <si>
    <t>2023 Stock Sum Insured index linking to be applied to 2022 figures in column R</t>
  </si>
  <si>
    <t>2022 Stock/equipment Sum Insured</t>
  </si>
  <si>
    <t>Stock Sum Insured 
(19.8.21)</t>
  </si>
  <si>
    <t>2024 Stock Declared Value</t>
  </si>
  <si>
    <t xml:space="preserve">2025 Buildings Declared value </t>
  </si>
  <si>
    <t>2025 Contents Declared Value</t>
  </si>
  <si>
    <t>2025 Stock Declared Value</t>
  </si>
  <si>
    <t>Description of contents
(only specialist items listed, assume all to have general classroom/office furniture, PCs, AV, MFDs etc.)</t>
  </si>
  <si>
    <t>Composite Panels?</t>
  </si>
  <si>
    <t>Areas of flat roof?</t>
  </si>
  <si>
    <t>Self Contained/ Multi Tenure</t>
  </si>
  <si>
    <t>Security</t>
  </si>
  <si>
    <t>Heating</t>
  </si>
  <si>
    <t>Fixed Wiring Inspection</t>
  </si>
  <si>
    <t>PAT Testing</t>
  </si>
  <si>
    <t>Fire Protection</t>
  </si>
  <si>
    <t>Additional Information</t>
  </si>
  <si>
    <t xml:space="preserve">Ipswich Road - Buildings, Contents, Stock &amp; Risk Information </t>
  </si>
  <si>
    <t>Norwich Building, 7 Ipswich Road, Norwich NR2 2LJ</t>
  </si>
  <si>
    <t>Ipswich Rd, Norwich</t>
  </si>
  <si>
    <t>NR2 2LJ</t>
  </si>
  <si>
    <t>Yes</t>
  </si>
  <si>
    <t xml:space="preserve">Main building 3 stories built in 1940s.  Portal steel frame encased in concrete with concrete floors poured in-situ and brick walls internal and external. Rear block 3 stories steel frame brickwork infill on ground  with aluminium curtain walling on upper floors added in 1950s.  Ground floor extended with terrapins, and steel framed library building brick and block inner and outer walls and steel roof </t>
  </si>
  <si>
    <t>Classrooms, library, laboratories, studios, workshops, restaurant and offices.</t>
  </si>
  <si>
    <t>Library books, laboratory equipment, engineering teaching equipment, kitchen equipment.
ICT - plant room</t>
  </si>
  <si>
    <t>No</t>
  </si>
  <si>
    <t>Self-contained</t>
  </si>
  <si>
    <t>24hr on site security &amp; CCTV</t>
  </si>
  <si>
    <t>Gas</t>
  </si>
  <si>
    <t>5 Year rolling programme</t>
  </si>
  <si>
    <t>Rolling programme</t>
  </si>
  <si>
    <t>Compliant</t>
  </si>
  <si>
    <t>includes the increase following the Library refurbishment</t>
  </si>
  <si>
    <t>as above</t>
  </si>
  <si>
    <t xml:space="preserve">Anatomage Table </t>
  </si>
  <si>
    <t>n/a</t>
  </si>
  <si>
    <t>PMLD Extension to Norwich Building,  7 Ipswich Road, Norwich NR2 2LJ</t>
  </si>
  <si>
    <t xml:space="preserve">Steel portable frame &amp; brick </t>
  </si>
  <si>
    <t>Print Unit facility &amp; teaching areas for those with learning disabilities</t>
  </si>
  <si>
    <t>N/A</t>
  </si>
  <si>
    <t xml:space="preserve">Print Room &amp; Care Facilities for those with severe learning &amp; physical disabilities: breakdown areas, classrooms, media, office </t>
  </si>
  <si>
    <t>Blakeney Building, 7 Ipswich Road, Norwich NR2 2LJ</t>
  </si>
  <si>
    <t>Constructed in the 1970s, consists of single storey and three storey sections both with flat roofs, Precast concrete portal frame</t>
  </si>
  <si>
    <t>Hair &amp; Beauty School and Technology School including engineering workshops, offices.</t>
  </si>
  <si>
    <t>Hair &amp; beauty teaching equipment and furniture, teaching equipment for Advanced Construction and engineering, motor vehicle, electrical and plumbing.
Contains main server room and plant room.</t>
  </si>
  <si>
    <t xml:space="preserve">Eclectric Vehicles </t>
  </si>
  <si>
    <t>Eclectric Vehicles , ACE workshop</t>
  </si>
  <si>
    <t>Cromer Building, 7 Ipswich Road, Norwich NR2 2LJ</t>
  </si>
  <si>
    <t>Built in 1970s, steel frame and brick curtain walling, single store and three storey sections, both with flat, felted roofs.  Extension added with pitched, metal skin roof and similar roof added to alternations on southern side.</t>
  </si>
  <si>
    <t>Hotel School comprising restaurants and kitchens.  Beauty salon and treatment rooms.</t>
  </si>
  <si>
    <t>Kitchen teaching equipment, beauty salon teaching equipment and furniture.</t>
  </si>
  <si>
    <t>Norfolk Building inc NVQ workshop, 7 Ipswich Road, Norwich NR2 2LJ</t>
  </si>
  <si>
    <t>Extended in 2000 by two storey, concrete framed building, brick clad with variety of roof finishes.</t>
  </si>
  <si>
    <t>Classrooms, sports hall, drama centre, workshops for engineering, inc EV vehicles, and construction courses, offices, café.</t>
  </si>
  <si>
    <t>Sports equipment, theatre/stage equipment, engineering and construction teaching equipment, café equipment.
Plant room.</t>
  </si>
  <si>
    <t>includes the refurbished NVQ workshop</t>
  </si>
  <si>
    <t>Aviva schedule states £18,771,216</t>
  </si>
  <si>
    <t>Norfolk Building, 7 Ipswich Road, Norwich NR2 2LJ</t>
  </si>
  <si>
    <t>tbc</t>
  </si>
  <si>
    <t>Human Performance Laboratory</t>
  </si>
  <si>
    <t>Wroxham Building, 7 Ipswich Road, Norwich NR2 2LJ</t>
  </si>
  <si>
    <t>Completed in 1974, three storey, steel frame and brickwork curtain walling, aluminium glazed screens and metal, twin skinned clad roof.</t>
  </si>
  <si>
    <t>Hair salon, student café and kitchen, offices and classrooms.</t>
  </si>
  <si>
    <t>Hair salon teaching equipment, kitchen and café equipment. Plant rooms</t>
  </si>
  <si>
    <t>Lewis Building, 7 Ipswich Road, Norwich NR2 2LJ</t>
  </si>
  <si>
    <t>Built in 1980s, single storey, steel frame, brick clad with synthetic slate pitched roof.</t>
  </si>
  <si>
    <t>6th form centre.  Classrooms and offices</t>
  </si>
  <si>
    <t>Plant room.</t>
  </si>
  <si>
    <t>Nursery, Ipswich Road, Norwich NR2 2LJ</t>
  </si>
  <si>
    <t>Brick and block walls with metal clad roof and aluminium gutters.</t>
  </si>
  <si>
    <t>Children’s nursery.</t>
  </si>
  <si>
    <t>Children's play equipment.
Small plant room.</t>
  </si>
  <si>
    <t>Thetford Building, 13 Ipswich Road, Norwich NR2 2LJ</t>
  </si>
  <si>
    <t>Built in 1890, traditional domestic construction, two extensions at rear and side</t>
  </si>
  <si>
    <t>Offices, classrooms and meeting rooms.</t>
  </si>
  <si>
    <t>Small plant room.</t>
  </si>
  <si>
    <t>Elmhurst, 5 Ipswich Road, Norwich NR2 2LJ</t>
  </si>
  <si>
    <t>Traditional house construction from 1930s.</t>
  </si>
  <si>
    <t>Offices.</t>
  </si>
  <si>
    <t>Creative Arts Building, 7 Ipswich Road, Norwich NR2 2LJ</t>
  </si>
  <si>
    <t>Steel, concrete and wood clad. Timber roof</t>
  </si>
  <si>
    <t>Classrooms, music rooms, art workshops, dance studios, theatre workshop</t>
  </si>
  <si>
    <t>Plant rooms, server room, dance studio, theatre workshop, 3D workshop, fashion studio, dye room, high spec ICT, TV Studio, Radio Room, baby grand piano, music room</t>
  </si>
  <si>
    <t>Happisburgh Building, 7 Ipswich Road, Norwich NR2 2LJ</t>
  </si>
  <si>
    <t>Prefabricated &amp; Timber</t>
  </si>
  <si>
    <t>Multi-purposes - classrooms</t>
  </si>
  <si>
    <t>Teaching space</t>
  </si>
  <si>
    <t>Greenhouse - Behind Elmhurst Building</t>
  </si>
  <si>
    <t>Glass &amp; Steel Frame - Horticultural Greenhouse</t>
  </si>
  <si>
    <t>To grown plants in</t>
  </si>
  <si>
    <t>various plants, plant pots, shelving, compost etc</t>
  </si>
  <si>
    <t>Norfolk House 
5 &amp; 13 St John Maddermarket, Norwich NR2 1DN</t>
  </si>
  <si>
    <t>Exchange Street, Norwich</t>
  </si>
  <si>
    <t>NR2 1DD</t>
  </si>
  <si>
    <t>Steel, concrete and brick.</t>
  </si>
  <si>
    <t>Higher Education Classrooms, construction workshops,  Offices and otherwise tenanted by Amplion as a Retail Outlet</t>
  </si>
  <si>
    <t>Library books, plant room</t>
  </si>
  <si>
    <t>Intruder Alarm</t>
  </si>
  <si>
    <t>N/a</t>
  </si>
  <si>
    <t>5 &amp; 13 St John Maddermarket, Norwich NR2 1DN</t>
  </si>
  <si>
    <t>5 St John Maddermarket, Norwich</t>
  </si>
  <si>
    <t>NR2 1DN</t>
  </si>
  <si>
    <t>Amplifon</t>
  </si>
  <si>
    <t>incl'd in Norfolk House</t>
  </si>
  <si>
    <t>Retail outlet.</t>
  </si>
  <si>
    <t>n/a - tenant insures contents.</t>
  </si>
  <si>
    <t xml:space="preserve">Digitech Factory </t>
  </si>
  <si>
    <t>Ipswich Road, Noriwch</t>
  </si>
  <si>
    <t>TBC</t>
  </si>
  <si>
    <t>Digital learning</t>
  </si>
  <si>
    <t>Intruder Alarm, 24hr on site security &amp; CCTV</t>
  </si>
  <si>
    <t>HVAC</t>
  </si>
  <si>
    <t>TOTAL</t>
  </si>
  <si>
    <t>As above</t>
  </si>
  <si>
    <t xml:space="preserve">As above </t>
  </si>
  <si>
    <t>Paston  College (both sites)</t>
  </si>
  <si>
    <t>Paston College, Grammar School Road, North Walsham</t>
  </si>
  <si>
    <t>NR28 9LJ</t>
  </si>
  <si>
    <t>Whole Site Values:</t>
  </si>
  <si>
    <t>Lawns Site</t>
  </si>
  <si>
    <t>Floating contents across sites</t>
  </si>
  <si>
    <t>Floating Contents across sites</t>
  </si>
  <si>
    <t>Portacabins/mobile classrooms</t>
  </si>
  <si>
    <t>Portacabin construction</t>
  </si>
  <si>
    <t>Classrooms</t>
  </si>
  <si>
    <t>Teaching Classrooms</t>
  </si>
  <si>
    <t>K block - Scarborough Science Centre/Gym</t>
  </si>
  <si>
    <t>Brick, concrete frameflat roof, steel windows to rear &amp; aluminium windows</t>
  </si>
  <si>
    <t>Labs/gym classrooms</t>
  </si>
  <si>
    <t>Included in Lawn Site overall Buildings sum insured</t>
  </si>
  <si>
    <t>Science labs with specialist fitted furniture, fume cupboards, equipment, instruments &amp; tools. Gym with sports equipment and store for exam chairs and tables. Offices. Stairlift.</t>
  </si>
  <si>
    <t>L Block Maths &amp; Physics</t>
  </si>
  <si>
    <t>Brick, slate roof, timber windows</t>
  </si>
  <si>
    <t>Labs/classrooms</t>
  </si>
  <si>
    <t>Physics lab with specialist equipment &amp; tools. Server room housed in block.</t>
  </si>
  <si>
    <t>M Block Scarboroough</t>
  </si>
  <si>
    <t>Brick, slate roof, timber sash windows</t>
  </si>
  <si>
    <t>Classrooms and staffroom</t>
  </si>
  <si>
    <t>N Block Law &amp; Study Centre</t>
  </si>
  <si>
    <t>Brick, pantile roof, UPVC windows</t>
  </si>
  <si>
    <t>Classrooms and computer rooms</t>
  </si>
  <si>
    <t>The Student Centre</t>
  </si>
  <si>
    <t>Brick and flint, pantile roof, timber windows</t>
  </si>
  <si>
    <t>Student social area and offices</t>
  </si>
  <si>
    <t>The Cedars</t>
  </si>
  <si>
    <t>Timber clad walls, flat roof, aluminium windows</t>
  </si>
  <si>
    <t>Large Teaching Classrooms with moveable walls &amp; air conditioning</t>
  </si>
  <si>
    <t>The Café</t>
  </si>
  <si>
    <t>portal frame, brick clad, steel windows, profiled metal roof</t>
  </si>
  <si>
    <t>café</t>
  </si>
  <si>
    <t>Student social space, café area, kitchen &amp; stores</t>
  </si>
  <si>
    <t>A Block Nelson Building</t>
  </si>
  <si>
    <t>Brick pantile roof, timber sash windows</t>
  </si>
  <si>
    <t>classrooms/offices</t>
  </si>
  <si>
    <t>Included in Griffon Buildings overall sum insured</t>
  </si>
  <si>
    <t xml:space="preserve">Offices, staffroom, classrooms, meeting room, kitchen &amp; stores. </t>
  </si>
  <si>
    <t>B Block Humanities &amp; Film Studies</t>
  </si>
  <si>
    <t>Brick, pantile roof, timber sash windows</t>
  </si>
  <si>
    <t>classrooms</t>
  </si>
  <si>
    <t>High spec. pcs for graphics, film, design, etc. Plotter, high spec. printer, Apple laptops. Stairlift.</t>
  </si>
  <si>
    <t>Griffon Site</t>
  </si>
  <si>
    <t>C Block Library &amp; Film Studies</t>
  </si>
  <si>
    <t xml:space="preserve">Video, camera &amp; ligthing equipment. Computer study workstations, library study area, books &amp; shelving, classrooms &amp; stores. </t>
  </si>
  <si>
    <t>D Block Griffon Studios</t>
  </si>
  <si>
    <t>Brick, pantile roof, aluminiuim windows</t>
  </si>
  <si>
    <t>Theatre</t>
  </si>
  <si>
    <t>Retractable steating, lighting rigs &amp; control board, sound equipment, camera &amp; lighting equipment, darkroom development equipment, art &amp; textile equipment (sewing machines, plotter, screen printer, high spec. pcs &amp; colour printer). Stairlift.</t>
  </si>
  <si>
    <t>E Block Theatre Stores</t>
  </si>
  <si>
    <t>Brick, pantime roof, timber windows</t>
  </si>
  <si>
    <t>store</t>
  </si>
  <si>
    <t>Equipment &amp; materials storage</t>
  </si>
  <si>
    <t>Armoury Block</t>
  </si>
  <si>
    <t>Brick, flat roof, Steel windows</t>
  </si>
  <si>
    <t>vacant</t>
  </si>
  <si>
    <t>Tools &amp; materials</t>
  </si>
  <si>
    <t>Estates Prefab</t>
  </si>
  <si>
    <t>Prefabricated Construction</t>
  </si>
  <si>
    <t>Estates office/store</t>
  </si>
  <si>
    <t>The Cottage</t>
  </si>
  <si>
    <t>Masonry walls, concrete flat roof, Steel windows</t>
  </si>
  <si>
    <t>Records archieve store</t>
  </si>
  <si>
    <t xml:space="preserve">Miscellanous - Buildings, Contents, Stock &amp; Risk Information </t>
  </si>
  <si>
    <t>Aviaton Academy</t>
  </si>
  <si>
    <t>Aviation Academy, Anson Road, Norwich</t>
  </si>
  <si>
    <t>NR6 5ED</t>
  </si>
  <si>
    <t>X2 metal workshops, office, x 2 classrooms</t>
  </si>
  <si>
    <t>Engineering teaching space, offices, classrooms,</t>
  </si>
  <si>
    <t>Multi Tenure</t>
  </si>
  <si>
    <t>Current</t>
  </si>
  <si>
    <t xml:space="preserve">Easton College - Buildings, Contents, Stock &amp; Risk Information </t>
  </si>
  <si>
    <t>Easton College Campus</t>
  </si>
  <si>
    <t>Easton College Campus, Easton, Norwich</t>
  </si>
  <si>
    <t>NR9 5DX</t>
  </si>
  <si>
    <t>College Buildings &amp; Dwelling Houses</t>
  </si>
  <si>
    <t xml:space="preserve">Included within Machinery, Plant, Furniture, Fixtures &amp; Fittings and All Other Contents </t>
  </si>
  <si>
    <t>Included within Machinery, Plant, Fixtures and Fittings and All Other Contents</t>
  </si>
  <si>
    <t>Rolling Programme</t>
  </si>
  <si>
    <t>Glasshouses</t>
  </si>
  <si>
    <t xml:space="preserve">Included within Machinery, Plant, Furniture &amp; Fixtures  and All Other Contents </t>
  </si>
  <si>
    <t>Self Contained</t>
  </si>
  <si>
    <t>LPG Gas</t>
  </si>
  <si>
    <t>4x Tennis Court Air Hall</t>
  </si>
  <si>
    <t>Tennis Courts</t>
  </si>
  <si>
    <t>Solar Panels (Construction &amp; Animal Care Buildings)</t>
  </si>
  <si>
    <t>Animal Care Centre</t>
  </si>
  <si>
    <t>Fences, Gates &amp; Hedges</t>
  </si>
  <si>
    <t>Construction Centre incl. Solar Panels &amp; Biomass Boiler</t>
  </si>
  <si>
    <t>Solar panel and biomass boiler</t>
  </si>
  <si>
    <t>Machinery, Plant, Furniture, Fixtures &amp; Fittings and All Other Contents</t>
  </si>
  <si>
    <t>Machinery, Plant, Furniture, Fixtures &amp; Fittings and All Other Contents, Animal Enclosures</t>
  </si>
  <si>
    <t>Personal Protective Equipment</t>
  </si>
  <si>
    <t>Produce &amp; Deadstock</t>
  </si>
  <si>
    <t>RSC</t>
  </si>
  <si>
    <t>Cavity brickwork, pitched metal roof, plastic windows</t>
  </si>
  <si>
    <t>Teaching, Admin, Circ</t>
  </si>
  <si>
    <t>Included in above College Buildings sum insured</t>
  </si>
  <si>
    <t>Oil</t>
  </si>
  <si>
    <t>Garnett Block</t>
  </si>
  <si>
    <t>Concrete portal frame, brick clad, single glazed and pitched felt/metal roof</t>
  </si>
  <si>
    <t>Foundation learning and staff offices</t>
  </si>
  <si>
    <t>Partial flat roof</t>
  </si>
  <si>
    <t>Old AC</t>
  </si>
  <si>
    <t>FF block, asb roof, pitched roof</t>
  </si>
  <si>
    <t>Empty as at Sept 2019, last used carpentry</t>
  </si>
  <si>
    <t>New Gamble animal care</t>
  </si>
  <si>
    <t>Masonry walls and stell roof panels + PV</t>
  </si>
  <si>
    <t>Solar</t>
  </si>
  <si>
    <t>Machinery P Block</t>
  </si>
  <si>
    <t>Concrete portal frame, &amp; steel roof &amp; steel portal frame &amp; steel roof</t>
  </si>
  <si>
    <t>Classroom, workshops and storage barn</t>
  </si>
  <si>
    <t>Workshop 2 &amp; Welding Shop</t>
  </si>
  <si>
    <t>Traditional brick/ flint &amp; asbestos, brick &amp; asbestos</t>
  </si>
  <si>
    <t>Workshops</t>
  </si>
  <si>
    <t>Abor</t>
  </si>
  <si>
    <t>Trad brick and asbestos, 3 rooms</t>
  </si>
  <si>
    <t>Duffield Centre (Potato Chitting Sheds)</t>
  </si>
  <si>
    <t>Pan tile, brick and weather board</t>
  </si>
  <si>
    <t>Fish hatchery &amp; general teaching</t>
  </si>
  <si>
    <t>Electrical Barn</t>
  </si>
  <si>
    <t>Wooden portal frame, block work and wooden cladding, asbestos roof</t>
  </si>
  <si>
    <t>Estates Store</t>
  </si>
  <si>
    <t>Electric</t>
  </si>
  <si>
    <t>Schools Barn</t>
  </si>
  <si>
    <t>Trad brick, pan tile &amp; felt roof refurbed 2009</t>
  </si>
  <si>
    <t>Schools visits reception and teaching</t>
  </si>
  <si>
    <t>Jubilee</t>
  </si>
  <si>
    <t>Steel frame, steel roof, Face brick &amp; weather board exterior, aluminium doors and windows</t>
  </si>
  <si>
    <t>General classroom teaching labs plus LRC</t>
  </si>
  <si>
    <t>J 3 (Capital Project 2009/10) - part of above?</t>
  </si>
  <si>
    <t>Steel and poured concrete and composite panel roof in part with trespa panelling and glulam frame and sedum roof in part</t>
  </si>
  <si>
    <t>Incl. in above?</t>
  </si>
  <si>
    <t>Heat source pumps</t>
  </si>
  <si>
    <t>Bacon Centre</t>
  </si>
  <si>
    <t>Teaching, café, arena and stables</t>
  </si>
  <si>
    <t>Tennis</t>
  </si>
  <si>
    <t>Large sports space part traditional building part airhall</t>
  </si>
  <si>
    <t>Bradley Hall</t>
  </si>
  <si>
    <t>Residence</t>
  </si>
  <si>
    <t>P9</t>
  </si>
  <si>
    <t>Portal steel frame and composite panels</t>
  </si>
  <si>
    <t xml:space="preserve">TBC </t>
  </si>
  <si>
    <t>Sports Centre</t>
  </si>
  <si>
    <t>Steel frame, brick ext, steel cladding and roof</t>
  </si>
  <si>
    <t>Teaching, Catering, Sports, storage</t>
  </si>
  <si>
    <t>oil</t>
  </si>
  <si>
    <t>Zone/ Full Circle Café</t>
  </si>
  <si>
    <t>Trad, felt pitch roof above hall, flat</t>
  </si>
  <si>
    <t>Student Café</t>
  </si>
  <si>
    <t>Common Room</t>
  </si>
  <si>
    <t>Flat roof</t>
  </si>
  <si>
    <t>Alston Hall</t>
  </si>
  <si>
    <t>Trad, 41 bed 3 storey block, masonry and concrete roof panels were felt but single steel sheet shot to roof, basement plant room</t>
  </si>
  <si>
    <t>Residential</t>
  </si>
  <si>
    <t xml:space="preserve">No </t>
  </si>
  <si>
    <t>Kitchen/ Refectory</t>
  </si>
  <si>
    <t>Catering/ Admin</t>
  </si>
  <si>
    <t>Hudson Hall</t>
  </si>
  <si>
    <t>Trad, 40 bed accom block, 4 flats and office on ground floor 3 storey block, masonry and concrete roof panels were felt but single steel shot to roof</t>
  </si>
  <si>
    <t>Hudson Boot Rm, Snooker Room &amp; Site Services</t>
  </si>
  <si>
    <t>Trad, brick and flat roof</t>
  </si>
  <si>
    <t>Storage &amp; site service workshop</t>
  </si>
  <si>
    <t>Rayns Hall</t>
  </si>
  <si>
    <t>Trad, 2 storey, 20 bed, brick &amp; tiled roof</t>
  </si>
  <si>
    <t>Easton Hall</t>
  </si>
  <si>
    <t>Trad, brick pitch roof, ext walls whitewashed</t>
  </si>
  <si>
    <t>Admin front of house</t>
  </si>
  <si>
    <t>Some flat roox</t>
  </si>
  <si>
    <t>1 Hall Cottages</t>
  </si>
  <si>
    <t>Trad cottage type construction</t>
  </si>
  <si>
    <t>Offices</t>
  </si>
  <si>
    <t>Glasshouse 1</t>
  </si>
  <si>
    <t>Steel frame &amp; glass, gas heated</t>
  </si>
  <si>
    <t>Horticulture</t>
  </si>
  <si>
    <t>Glasshouse 2</t>
  </si>
  <si>
    <t>Alu frame, glass, oil heated</t>
  </si>
  <si>
    <t>Hortic Bacon Barn</t>
  </si>
  <si>
    <t>Steel frame, steel profile clad &amp; roof</t>
  </si>
  <si>
    <t>Horticulture store</t>
  </si>
  <si>
    <t>Workshop 3</t>
  </si>
  <si>
    <t>Steel frame and steel cladding &amp; roof</t>
  </si>
  <si>
    <t>Farm &amp; other repairs</t>
  </si>
  <si>
    <t>Lower Pig Unit</t>
  </si>
  <si>
    <t>Poultry demo unit &amp; pig &amp; poultry</t>
  </si>
  <si>
    <t>Livestock/ Poultry</t>
  </si>
  <si>
    <t>New Pig Unit</t>
  </si>
  <si>
    <t>Bull Pen</t>
  </si>
  <si>
    <t>Easton - BRM Farm</t>
  </si>
  <si>
    <t>Steel frame, asb roof</t>
  </si>
  <si>
    <t>Farming</t>
  </si>
  <si>
    <t>Bulk Grain Store</t>
  </si>
  <si>
    <t>Steel frame, steel walls, asb roof</t>
  </si>
  <si>
    <t>New cattle building</t>
  </si>
  <si>
    <t>Steel frame, fibre cement roof, masonry walls</t>
  </si>
  <si>
    <t>Workshop/ Potato Store &amp; Cattle Yd</t>
  </si>
  <si>
    <t>Steel portal frames, insulated fibre cement roof masonry walls</t>
  </si>
  <si>
    <t>Irrig Pump Hse</t>
  </si>
  <si>
    <t>Brick with monopitch asbestos roof</t>
  </si>
  <si>
    <t>Plant room</t>
  </si>
  <si>
    <t>Dairy</t>
  </si>
  <si>
    <t>Easton - Dairy Unit</t>
  </si>
  <si>
    <t>Steel portal frame, brick and fibre cement roof</t>
  </si>
  <si>
    <t>Parlour and dairy</t>
  </si>
  <si>
    <t>Cow Yard</t>
  </si>
  <si>
    <t>Portal frame steel building, brick walls and asbestos roof sheets</t>
  </si>
  <si>
    <t>Cow housing</t>
  </si>
  <si>
    <t>New cow house</t>
  </si>
  <si>
    <t>Large Calves and Calving Pens</t>
  </si>
  <si>
    <t>Concrete portal frame, brick walls and asbestos sheet roof</t>
  </si>
  <si>
    <t>Loose pens for calves and calving cows</t>
  </si>
  <si>
    <t>Office/ Store &amp; Calf Pens</t>
  </si>
  <si>
    <t>Calf pens, feed store, office and toilets</t>
  </si>
  <si>
    <t>New straw barn</t>
  </si>
  <si>
    <t>Steel frame, fibre cement roof</t>
  </si>
  <si>
    <t>Straw Barn</t>
  </si>
  <si>
    <t>Corrigated</t>
  </si>
  <si>
    <t>Loose Boxes &amp; Crush</t>
  </si>
  <si>
    <t>Block work walls and asbestos roof sheets</t>
  </si>
  <si>
    <t>Isolation boxes and service stalls</t>
  </si>
  <si>
    <t>Model Farm Hse</t>
  </si>
  <si>
    <t>Easton, Norwich</t>
  </si>
  <si>
    <t>NR9 5DT</t>
  </si>
  <si>
    <t>Trad, detached house, rendered brick and pantiles</t>
  </si>
  <si>
    <t>Student accommodation</t>
  </si>
  <si>
    <t>3 Hall Road</t>
  </si>
  <si>
    <t>NR9 5DS</t>
  </si>
  <si>
    <t>Trad, semi-detached house</t>
  </si>
  <si>
    <t>Assured Shorthold</t>
  </si>
  <si>
    <t>Pain roof pitched and tiles, small flat roof porch</t>
  </si>
  <si>
    <t>Electric storage</t>
  </si>
  <si>
    <t>4 Hall Road</t>
  </si>
  <si>
    <t>Residential - staff</t>
  </si>
  <si>
    <t>Hillcrest</t>
  </si>
  <si>
    <t>Easton</t>
  </si>
  <si>
    <t>Nether Story</t>
  </si>
  <si>
    <t>Equine Staff</t>
  </si>
  <si>
    <t>Sania Hall Road</t>
  </si>
  <si>
    <t>Trad, 4 bed house brick facing</t>
  </si>
  <si>
    <t>2 Hall Cottages</t>
  </si>
  <si>
    <t>Gym club</t>
  </si>
  <si>
    <t>Two blockwork teach rooms</t>
  </si>
  <si>
    <t>LET site</t>
  </si>
  <si>
    <t>TOTAL:</t>
  </si>
  <si>
    <t>Diss High School</t>
  </si>
  <si>
    <t>Walcot Road, Diss</t>
  </si>
  <si>
    <t>IP22 4DH</t>
  </si>
  <si>
    <t>Buildings - Training Centre</t>
  </si>
  <si>
    <t xml:space="preserve">Training </t>
  </si>
  <si>
    <t>GRAND TOTAL:</t>
  </si>
  <si>
    <t>Sixth Form College</t>
  </si>
  <si>
    <t>Grammar School Road, North Walsham, NR28 9JL</t>
  </si>
  <si>
    <t xml:space="preserve">Buildings Declared Value </t>
  </si>
  <si>
    <t xml:space="preserve">Contents </t>
  </si>
  <si>
    <t>Buildings -</t>
  </si>
  <si>
    <t>CITY COLLEGE NORWICH   -   LIVESTOCK</t>
  </si>
  <si>
    <t>Property Insured</t>
  </si>
  <si>
    <t>Insured Perils</t>
  </si>
  <si>
    <t>2021 Sum Insured</t>
  </si>
  <si>
    <t>*2022 Sum Insured</t>
  </si>
  <si>
    <t>2023 Sum Insured</t>
  </si>
  <si>
    <t>2024 Sum Insured</t>
  </si>
  <si>
    <t>2025 Sum Insured</t>
  </si>
  <si>
    <t>Cattle - Breeding Stock</t>
  </si>
  <si>
    <t>Fire, Aircraft, Explosion, Electrocution, Earthquake, Impact, Theft, Straying &amp; Worrying</t>
  </si>
  <si>
    <t>Cattle - Full Herd includes  wintering of cattle</t>
  </si>
  <si>
    <t>Sheep - Breeding Stock</t>
  </si>
  <si>
    <t>Sheep - Full Herd</t>
  </si>
  <si>
    <t>Horses incl. those in custody/ control</t>
  </si>
  <si>
    <t>College Animals, Birds, Reptiles &amp; Insects - Breeding Stock</t>
  </si>
  <si>
    <t>Fire, Aircraft, Explosion, Electrocution, Earthquake, Riot &amp; Malicious Persons, Impact, Theft &amp; Straying</t>
  </si>
  <si>
    <t>College Animals, Birds, Reptiles &amp; Insects - Full Herd</t>
  </si>
  <si>
    <t>Alpacas</t>
  </si>
  <si>
    <t>Due to increase in herd size</t>
  </si>
  <si>
    <t>Total</t>
  </si>
  <si>
    <t>CITY COLLEGE NORWICH   -   LIVESTOCK IN TRANSIT</t>
  </si>
  <si>
    <t>Own Livestock incl. those under custody/ control</t>
  </si>
  <si>
    <t>Fatal Injury or Theft</t>
  </si>
  <si>
    <t>CITY COLLEGE NORWICH   -   LIVESTOCK DISEASE</t>
  </si>
  <si>
    <t>Sum Insured</t>
  </si>
  <si>
    <t>Livestock Herd - Cattle</t>
  </si>
  <si>
    <t>Tuberculosis</t>
  </si>
  <si>
    <t>£2,000 benefit per animal</t>
  </si>
  <si>
    <t>CITY COLLEGE NORWICH   -   SCHEDULE OF ALL RISKS ITEMS</t>
  </si>
  <si>
    <t>Item</t>
  </si>
  <si>
    <t>2022 Sum Insured</t>
  </si>
  <si>
    <t>2025 Sum insured</t>
  </si>
  <si>
    <t>Excess</t>
  </si>
  <si>
    <t>Geographical Limit</t>
  </si>
  <si>
    <t>Drama Sound Equipment</t>
  </si>
  <si>
    <t>UK &amp; Channel Islands</t>
  </si>
  <si>
    <t>Drama Lighting Equipment</t>
  </si>
  <si>
    <t>Sports Hall Equipment</t>
  </si>
  <si>
    <t>Gym Equipment</t>
  </si>
  <si>
    <t>The Nelson Collection</t>
  </si>
  <si>
    <t>Worldwide</t>
  </si>
  <si>
    <t>Tools and Portable Power Equipment</t>
  </si>
  <si>
    <t>Tack and Saddles</t>
  </si>
  <si>
    <t>Rappa Sheep Handling Equipment</t>
  </si>
  <si>
    <t>Drascombe Lugger Boat</t>
  </si>
  <si>
    <t>CITY COLLEGE NORWICH   -   COMPUTER COVERS</t>
  </si>
  <si>
    <t>2021 Sums Insured</t>
  </si>
  <si>
    <t>2022 Sums Insured</t>
  </si>
  <si>
    <t>2023 Sums Insured</t>
  </si>
  <si>
    <t>Territorial Limit</t>
  </si>
  <si>
    <t>Excess Period</t>
  </si>
  <si>
    <t>Maximum Indemnity Period</t>
  </si>
  <si>
    <t>Non Maintained Excess Period</t>
  </si>
  <si>
    <t>Computer Equipment</t>
  </si>
  <si>
    <t>Portable Computer Equipment</t>
  </si>
  <si>
    <t>Maximum Sum Insured Any One Location</t>
  </si>
  <si>
    <t>Increased Cost of Working</t>
  </si>
  <si>
    <t>0 hours</t>
  </si>
  <si>
    <t>12 months</t>
  </si>
  <si>
    <t>48 hours</t>
  </si>
  <si>
    <t>Reinstatement of Data</t>
  </si>
  <si>
    <t>CITY COLLEGE NORWICH   -   BUSINESS INTERRUPTION COVERS</t>
  </si>
  <si>
    <t>2022 Cover</t>
  </si>
  <si>
    <t>2023 Cover</t>
  </si>
  <si>
    <t>2024 cover</t>
  </si>
  <si>
    <t>2025 cover</t>
  </si>
  <si>
    <t>Business Interruption</t>
  </si>
  <si>
    <t>Basis of Cover</t>
  </si>
  <si>
    <t>Gross Revenue</t>
  </si>
  <si>
    <t>36m revenue forecast</t>
  </si>
  <si>
    <t>Maximum Loss Limit</t>
  </si>
  <si>
    <t>Indemnity Period</t>
  </si>
  <si>
    <t>36 months</t>
  </si>
  <si>
    <t>Outstanding Debit Balances (12 month indemnity period)</t>
  </si>
  <si>
    <t>Extensions</t>
  </si>
  <si>
    <t>Property In Transit</t>
  </si>
  <si>
    <t>Public Utilities (Full)</t>
  </si>
  <si>
    <t>Denial of Access</t>
  </si>
  <si>
    <t>100% of sum insured</t>
  </si>
  <si>
    <t>Murder &amp; Suicide</t>
  </si>
  <si>
    <t>Disease</t>
  </si>
  <si>
    <t>Loss of Attraction</t>
  </si>
  <si>
    <t>Lottery Winners</t>
  </si>
  <si>
    <t>Damage to Reputation</t>
  </si>
  <si>
    <t>Essential Personnel</t>
  </si>
  <si>
    <t xml:space="preserve">CITY COLLEGE NORWICH   -  EMPLOYERS LIABILITY </t>
  </si>
  <si>
    <t>2021 Renewal</t>
  </si>
  <si>
    <t>2022 Renewal</t>
  </si>
  <si>
    <t>2023 Renewal excluding Pension and NI</t>
  </si>
  <si>
    <t>2023 inc NI and Pensions</t>
  </si>
  <si>
    <t>2024 inc Employer NI and Pensions</t>
  </si>
  <si>
    <t>2024 excluding Employer  NI and Pensions</t>
  </si>
  <si>
    <t>2025 inc Employer NI and Pensions</t>
  </si>
  <si>
    <t>2025 excluding Employer  NI and Pensions</t>
  </si>
  <si>
    <t>Employers' Liability</t>
  </si>
  <si>
    <t>Indemnity Limit</t>
  </si>
  <si>
    <t>*wages declared should include any overtime payments, bonuses, allowances, employee pensions and NI</t>
  </si>
  <si>
    <t>Adjustable at Year End</t>
  </si>
  <si>
    <r>
      <t xml:space="preserve">the declared figures should </t>
    </r>
    <r>
      <rPr>
        <u/>
        <sz val="12"/>
        <color theme="1"/>
        <rFont val="Calibri"/>
        <family val="2"/>
        <scheme val="minor"/>
      </rPr>
      <t xml:space="preserve">exclude </t>
    </r>
    <r>
      <rPr>
        <sz val="12"/>
        <color theme="1"/>
        <rFont val="Calibri"/>
        <family val="2"/>
        <scheme val="minor"/>
      </rPr>
      <t>employer contributions towards employee's NI and pensions</t>
    </r>
  </si>
  <si>
    <t>Minimum &amp; Deposit</t>
  </si>
  <si>
    <t>Injury to Working Partners</t>
  </si>
  <si>
    <t>Number of Employees</t>
  </si>
  <si>
    <t>Nurses</t>
  </si>
  <si>
    <t>H&amp;S Team</t>
  </si>
  <si>
    <t>Classroom activities only</t>
  </si>
  <si>
    <t>Classroom and light practical</t>
  </si>
  <si>
    <t>Practical and manual</t>
  </si>
  <si>
    <t>Nursery</t>
  </si>
  <si>
    <t>Painting &amp; Decorating Team</t>
  </si>
  <si>
    <t>Sessional/ variable hours staff</t>
  </si>
  <si>
    <t>Poland based employee</t>
  </si>
  <si>
    <t>Clerical</t>
  </si>
  <si>
    <t>Office / Clerical &amp; Operational</t>
  </si>
  <si>
    <t>Central Estates</t>
  </si>
  <si>
    <t>Catering staff at Easton</t>
  </si>
  <si>
    <t>Easton Estate Farming/ Equine activities</t>
  </si>
  <si>
    <t>Total CCN &amp; Paston</t>
  </si>
  <si>
    <t>TOTAL WAGES</t>
  </si>
  <si>
    <t>Wages - Easton</t>
  </si>
  <si>
    <t>Clerical &amp; Operational</t>
  </si>
  <si>
    <t>Business Development &amp; Commercial</t>
  </si>
  <si>
    <t>Caretakers, cleaners, maintenance and grounds staff</t>
  </si>
  <si>
    <t>Catering staff</t>
  </si>
  <si>
    <t>Farming/ Equine activities</t>
  </si>
  <si>
    <t>Total Easton</t>
  </si>
  <si>
    <t>Wages - NES</t>
  </si>
  <si>
    <t>CITY COLLEGE NORWICH   -   PUBLIC &amp; PRODUCTS LIABILITY</t>
  </si>
  <si>
    <t>Additional Info</t>
  </si>
  <si>
    <t>2023 Renewal</t>
  </si>
  <si>
    <t>2024 Renewal</t>
  </si>
  <si>
    <t>2025 Renewal</t>
  </si>
  <si>
    <t>Public &amp; Products Liability</t>
  </si>
  <si>
    <t>Public Liability</t>
  </si>
  <si>
    <t>£20,000,000 any one occurrence</t>
  </si>
  <si>
    <t>Products Liability</t>
  </si>
  <si>
    <t>£20,000,000 in the aggregate</t>
  </si>
  <si>
    <t>Public Lability - Motor Trade</t>
  </si>
  <si>
    <t>£5,000,000 any one occurrence</t>
  </si>
  <si>
    <t>Products Liability - Motor Trade</t>
  </si>
  <si>
    <t>£5,000,000 in the aggregate</t>
  </si>
  <si>
    <t>Hirers' Indemnity</t>
  </si>
  <si>
    <t>(Premises &amp; Equipment)</t>
  </si>
  <si>
    <t>£2,000,000 in the aggregate</t>
  </si>
  <si>
    <t>Treatment Risk</t>
  </si>
  <si>
    <t>Included</t>
  </si>
  <si>
    <t>Medical Malpractice</t>
  </si>
  <si>
    <t>(2 qualified nurses with own insurance)</t>
  </si>
  <si>
    <t>Contingent Cover</t>
  </si>
  <si>
    <t>Defective Workmanship</t>
  </si>
  <si>
    <t>Yes - Motor Trade</t>
  </si>
  <si>
    <t>Efficacy</t>
  </si>
  <si>
    <t>Not Insured</t>
  </si>
  <si>
    <t>Financial Loss</t>
  </si>
  <si>
    <t>Motor Trade - £250,000</t>
  </si>
  <si>
    <t>Third Party Property Damage Excess</t>
  </si>
  <si>
    <t>Third Party Property Damage Excess - Motor Trade</t>
  </si>
  <si>
    <t>Financial Loss Excess</t>
  </si>
  <si>
    <t>£5,000 or 10% (whichever is the lesser)</t>
  </si>
  <si>
    <t>Turnover</t>
  </si>
  <si>
    <t>CCN (incl. Paston and Easton)</t>
  </si>
  <si>
    <t>Norfolk Educational Services</t>
  </si>
  <si>
    <t>TEN</t>
  </si>
  <si>
    <t>Incl. within CCN line</t>
  </si>
  <si>
    <t>Ski &amp; snowboard servicing</t>
  </si>
  <si>
    <t xml:space="preserve">Pupil Numbers </t>
  </si>
  <si>
    <t>Location</t>
  </si>
  <si>
    <t>Age Range</t>
  </si>
  <si>
    <t>Numbers - 2022</t>
  </si>
  <si>
    <t>Numbers - 2023</t>
  </si>
  <si>
    <t>City College Norwich (FE)</t>
  </si>
  <si>
    <t>&gt;16</t>
  </si>
  <si>
    <t>City College Norwich</t>
  </si>
  <si>
    <t>&lt;16</t>
  </si>
  <si>
    <t>City College Commercial</t>
  </si>
  <si>
    <t>City College (HE)</t>
  </si>
  <si>
    <t>&gt;16 Full Time</t>
  </si>
  <si>
    <t>City College (HE) inc Higher Apps</t>
  </si>
  <si>
    <t>&gt;16 Part Time</t>
  </si>
  <si>
    <t>City College Norwich Apps</t>
  </si>
  <si>
    <t>Paston College</t>
  </si>
  <si>
    <t>Easton College</t>
  </si>
  <si>
    <t>Numbers - 2024</t>
  </si>
  <si>
    <t>Numbers - 2025</t>
  </si>
  <si>
    <t>City College Norwich (Ipswich Campus - total)</t>
  </si>
  <si>
    <t>Light Practical (catering/beauty)</t>
  </si>
  <si>
    <t>Manual (building trades/mechanics)</t>
  </si>
  <si>
    <t>Paston College (total)</t>
  </si>
  <si>
    <t>Easton College (total)</t>
  </si>
  <si>
    <t>Land based (farming/equine/landscaping)</t>
  </si>
  <si>
    <t>Under 16 year olds</t>
  </si>
  <si>
    <t xml:space="preserve">Maximum places available for full-time </t>
  </si>
  <si>
    <t xml:space="preserve">Maximum places available for part-time </t>
  </si>
  <si>
    <t>* 2024 student numbers taken at the close of year, 2025 numbers are expected to increase.</t>
  </si>
  <si>
    <t>CITY COLLEGE NORWICH   -   MONEY COVERS</t>
  </si>
  <si>
    <t>Money</t>
  </si>
  <si>
    <t>Limit</t>
  </si>
  <si>
    <t>On Premises During Business Hours</t>
  </si>
  <si>
    <t>On Premises Outside Business Hours in a Safe</t>
  </si>
  <si>
    <t>As per safe limits below</t>
  </si>
  <si>
    <t>On Premises Outside Business Hours not in a Safe</t>
  </si>
  <si>
    <t>In Transit / Contract Sites</t>
  </si>
  <si>
    <t>Bank Night Safe</t>
  </si>
  <si>
    <t>At the Home of Authorised Persons/ Private Dwellings</t>
  </si>
  <si>
    <t>Non-Negotiable Money</t>
  </si>
  <si>
    <t>Cattle Passports</t>
  </si>
  <si>
    <t>Vehicle Excise Licences (Tax Discs)</t>
  </si>
  <si>
    <t>Estimated Annual Carryings</t>
  </si>
  <si>
    <t>Safe make and model</t>
  </si>
  <si>
    <t>Phoenix Safe</t>
  </si>
  <si>
    <t>Norwich Building</t>
  </si>
  <si>
    <t>Milner</t>
  </si>
  <si>
    <t>Cromer Building</t>
  </si>
  <si>
    <t>Burton Eurovault</t>
  </si>
  <si>
    <t>Wertschutzschrank</t>
  </si>
  <si>
    <t>Wroxham Building</t>
  </si>
  <si>
    <t>Chubb Vanguard</t>
  </si>
  <si>
    <t>Easton Campus</t>
  </si>
  <si>
    <t>Personal Accident (Assault)</t>
  </si>
  <si>
    <t>Death</t>
  </si>
  <si>
    <t>Loss of Limbs or Eyes</t>
  </si>
  <si>
    <t>Loss of One Limb &amp;/ or Eye</t>
  </si>
  <si>
    <t>Permanent Total Disablement</t>
  </si>
  <si>
    <t>Temporary Total Disablement</t>
  </si>
  <si>
    <t>Permanent Partial Disablement</t>
  </si>
  <si>
    <t>Temporary Partial Disablement</t>
  </si>
  <si>
    <t>Security Firm Used For Transit</t>
  </si>
  <si>
    <t>How Often Is Money Banked</t>
  </si>
  <si>
    <t>Maximum Amount Carried</t>
  </si>
  <si>
    <t>£20,000 (G4S)</t>
  </si>
  <si>
    <t>Number of People</t>
  </si>
  <si>
    <t>Do Transits Occur At Irregular Times</t>
  </si>
  <si>
    <t>Distance Involved In Transit (Miles)</t>
  </si>
  <si>
    <t>CITY COLLEGE NORWICH   -   GOODS IN TRANSIT</t>
  </si>
  <si>
    <t>Maximum Limit per conveyance (excl. private cars)</t>
  </si>
  <si>
    <t>Maximum Limit per conveyance (by private cars)</t>
  </si>
  <si>
    <t>Maximum Limit Any One Occurrence</t>
  </si>
  <si>
    <t>Tools Limit Any One Occurrence</t>
  </si>
  <si>
    <t>Number of Own Vehicles</t>
  </si>
  <si>
    <t>Estimated Annual Sendings</t>
  </si>
  <si>
    <t>CITY COLLEGE NORWICH   -   CONTRACTORS ALL RISKS</t>
  </si>
  <si>
    <t>Contractors All Risks</t>
  </si>
  <si>
    <t>Contract Works (limit any one contract site)</t>
  </si>
  <si>
    <t>Maximum Contract Period</t>
  </si>
  <si>
    <t>Own Plant &amp; Equipment</t>
  </si>
  <si>
    <t>Temporary Buildings</t>
  </si>
  <si>
    <t>Hired In Plant (max any one item)</t>
  </si>
  <si>
    <t>Hired In Plant (annual fees)</t>
  </si>
  <si>
    <t>Continuing Hire Charges</t>
  </si>
  <si>
    <t>Employees Tools</t>
  </si>
  <si>
    <t>Territorial Limits</t>
  </si>
  <si>
    <t>Excesses</t>
  </si>
  <si>
    <t>Theft &amp; Malicious Damage</t>
  </si>
  <si>
    <t>Subsidence</t>
  </si>
  <si>
    <t>All Other Excesses</t>
  </si>
  <si>
    <t>Hired Out Plant</t>
  </si>
  <si>
    <t>Not Covered</t>
  </si>
  <si>
    <t>Site Security</t>
  </si>
  <si>
    <t>Not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</si>
</sst>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164" formatCode="&quot;£&quot;#,##0"/>
    <numFmt numFmtId="165" formatCode="&quot;£&quot;#,##0.00"/>
    <numFmt numFmtId="166" formatCode="_-&quot;£&quot;* #,##0_-;\-&quot;£&quot;* #,##0_-;_-&quot;£&quot;* &quot;-&quot;??_-;_-@_-"/>
  </numFmts>
  <fonts count="34" x14ac:knownFonts="1">
    <font>
      <sz val="11"/>
      <color theme="1"/>
      <name val="Calibri"/>
      <family val="2"/>
      <scheme val="minor"/>
    </font>
    <font>
      <sz val="10"/>
      <name val="Arial"/>
      <family val="2"/>
    </font>
    <font>
      <sz val="10"/>
      <color theme="1"/>
      <name val="Arial"/>
      <family val="2"/>
    </font>
    <font>
      <b/>
      <sz val="10"/>
      <color indexed="10"/>
      <name val="Arial"/>
      <family val="2"/>
    </font>
    <font>
      <sz val="10"/>
      <color indexed="8"/>
      <name val="Arial"/>
      <family val="2"/>
    </font>
    <font>
      <sz val="11"/>
      <color theme="1"/>
      <name val="Calibri"/>
      <family val="2"/>
      <scheme val="minor"/>
    </font>
    <font>
      <sz val="9"/>
      <color indexed="81"/>
      <name val="Tahoma"/>
      <family val="2"/>
    </font>
    <font>
      <b/>
      <sz val="9"/>
      <color indexed="81"/>
      <name val="Tahoma"/>
      <family val="2"/>
    </font>
    <font>
      <b/>
      <sz val="10"/>
      <color rgb="FFFF0000"/>
      <name val="Arial"/>
      <family val="2"/>
    </font>
    <font>
      <b/>
      <sz val="16"/>
      <color theme="4" tint="-0.249977111117893"/>
      <name val="Arial"/>
      <family val="2"/>
    </font>
    <font>
      <sz val="16"/>
      <color theme="1"/>
      <name val="Calibri"/>
      <family val="2"/>
      <scheme val="minor"/>
    </font>
    <font>
      <sz val="10"/>
      <color theme="1"/>
      <name val="Calibri"/>
      <family val="2"/>
      <scheme val="minor"/>
    </font>
    <font>
      <b/>
      <sz val="10"/>
      <name val="Arial"/>
      <family val="2"/>
    </font>
    <font>
      <b/>
      <sz val="10"/>
      <color theme="1"/>
      <name val="Arial"/>
      <family val="2"/>
    </font>
    <font>
      <sz val="10"/>
      <color rgb="FFFF0000"/>
      <name val="Arial"/>
      <family val="2"/>
    </font>
    <font>
      <i/>
      <sz val="16"/>
      <color rgb="FFFF0000"/>
      <name val="Arial"/>
      <family val="2"/>
    </font>
    <font>
      <b/>
      <sz val="11"/>
      <color rgb="FFFF0000"/>
      <name val="Calibri"/>
      <family val="2"/>
      <scheme val="minor"/>
    </font>
    <font>
      <i/>
      <sz val="10"/>
      <color theme="1"/>
      <name val="Arial"/>
      <family val="2"/>
    </font>
    <font>
      <b/>
      <u/>
      <sz val="10"/>
      <color theme="1"/>
      <name val="Arial"/>
      <family val="2"/>
    </font>
    <font>
      <b/>
      <u/>
      <sz val="11"/>
      <color theme="1"/>
      <name val="Calibri"/>
      <family val="2"/>
      <scheme val="minor"/>
    </font>
    <font>
      <sz val="11"/>
      <color rgb="FFFF0000"/>
      <name val="Calibri"/>
      <family val="2"/>
      <scheme val="minor"/>
    </font>
    <font>
      <sz val="10"/>
      <color rgb="FFFF0000"/>
      <name val="Calibri"/>
      <family val="2"/>
      <scheme val="minor"/>
    </font>
    <font>
      <sz val="10"/>
      <name val="Calibri"/>
      <family val="2"/>
      <scheme val="minor"/>
    </font>
    <font>
      <b/>
      <sz val="11"/>
      <name val="Calibri"/>
      <family val="2"/>
      <scheme val="minor"/>
    </font>
    <font>
      <sz val="11"/>
      <name val="Calibri"/>
      <family val="2"/>
      <scheme val="minor"/>
    </font>
    <font>
      <i/>
      <sz val="16"/>
      <name val="Arial"/>
      <family val="2"/>
    </font>
    <font>
      <sz val="12"/>
      <color theme="1"/>
      <name val="Calibri"/>
      <family val="2"/>
      <scheme val="minor"/>
    </font>
    <font>
      <i/>
      <sz val="10"/>
      <color rgb="FFFF0000"/>
      <name val="Arial"/>
      <family val="2"/>
    </font>
    <font>
      <b/>
      <sz val="11"/>
      <color theme="1"/>
      <name val="Calibri"/>
      <family val="2"/>
      <scheme val="minor"/>
    </font>
    <font>
      <i/>
      <sz val="11"/>
      <color theme="1"/>
      <name val="Calibri"/>
      <family val="2"/>
      <scheme val="minor"/>
    </font>
    <font>
      <b/>
      <sz val="12"/>
      <name val="Arial"/>
      <family val="2"/>
    </font>
    <font>
      <b/>
      <u/>
      <sz val="12"/>
      <color theme="1"/>
      <name val="Arial"/>
      <family val="2"/>
    </font>
    <font>
      <u/>
      <sz val="12"/>
      <color theme="1"/>
      <name val="Calibri"/>
      <family val="2"/>
      <scheme val="minor"/>
    </font>
    <font>
      <b/>
      <sz val="12"/>
      <color rgb="FFFF0000"/>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theme="0"/>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rgb="FF9999FF"/>
        <bgColor indexed="64"/>
      </patternFill>
    </fill>
    <fill>
      <patternFill patternType="solid">
        <fgColor theme="4" tint="0.79998168889431442"/>
        <bgColor indexed="64"/>
      </patternFill>
    </fill>
    <fill>
      <patternFill patternType="solid">
        <fgColor theme="0"/>
        <bgColor theme="0"/>
      </patternFill>
    </fill>
    <fill>
      <patternFill patternType="solid">
        <fgColor rgb="FFFFC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4" fontId="5" fillId="0" borderId="0" applyFont="0" applyFill="0" applyBorder="0" applyAlignment="0" applyProtection="0"/>
    <xf numFmtId="44" fontId="5" fillId="0" borderId="0" applyFont="0" applyFill="0" applyBorder="0" applyAlignment="0" applyProtection="0"/>
  </cellStyleXfs>
  <cellXfs count="330">
    <xf numFmtId="0" fontId="0" fillId="0" borderId="0" xfId="0"/>
    <xf numFmtId="165" fontId="3" fillId="0" borderId="0" xfId="0" applyNumberFormat="1" applyFont="1" applyAlignment="1">
      <alignment horizontal="center" wrapText="1"/>
    </xf>
    <xf numFmtId="0" fontId="2" fillId="0" borderId="0" xfId="0" applyFont="1" applyAlignment="1">
      <alignment horizontal="center" wrapText="1"/>
    </xf>
    <xf numFmtId="0" fontId="2" fillId="0" borderId="0" xfId="0" applyFont="1" applyAlignment="1">
      <alignment horizontal="center" vertical="center"/>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3" fontId="2" fillId="0" borderId="0" xfId="0" applyNumberFormat="1" applyFont="1" applyAlignment="1">
      <alignment horizontal="center" vertical="center" wrapText="1"/>
    </xf>
    <xf numFmtId="165" fontId="4" fillId="0" borderId="0" xfId="0" applyNumberFormat="1" applyFont="1" applyAlignment="1">
      <alignment horizontal="center" vertical="center"/>
    </xf>
    <xf numFmtId="44" fontId="8" fillId="0" borderId="0" xfId="1" applyFont="1" applyAlignment="1">
      <alignment horizontal="center"/>
    </xf>
    <xf numFmtId="44" fontId="8" fillId="0" borderId="0" xfId="1" applyFont="1" applyBorder="1" applyAlignment="1">
      <alignment horizontal="center"/>
    </xf>
    <xf numFmtId="0" fontId="10" fillId="0" borderId="0" xfId="0" applyFont="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wrapText="1"/>
    </xf>
    <xf numFmtId="0" fontId="1" fillId="0" borderId="2" xfId="0" applyFont="1" applyBorder="1" applyAlignment="1">
      <alignment wrapText="1"/>
    </xf>
    <xf numFmtId="0" fontId="11" fillId="0" borderId="0" xfId="0" applyFont="1"/>
    <xf numFmtId="0" fontId="11" fillId="3" borderId="0" xfId="0" applyFont="1" applyFill="1"/>
    <xf numFmtId="0" fontId="11" fillId="0" borderId="0" xfId="0" applyFont="1" applyAlignment="1">
      <alignment horizontal="center"/>
    </xf>
    <xf numFmtId="0" fontId="2" fillId="0" borderId="0" xfId="0" applyFont="1"/>
    <xf numFmtId="0" fontId="2" fillId="4" borderId="0" xfId="0" applyFont="1" applyFill="1"/>
    <xf numFmtId="0" fontId="11" fillId="4" borderId="0" xfId="0" applyFont="1" applyFill="1"/>
    <xf numFmtId="0" fontId="0" fillId="0" borderId="0" xfId="0" applyAlignment="1">
      <alignment horizontal="center" vertical="center" wrapText="1"/>
    </xf>
    <xf numFmtId="0" fontId="2" fillId="0" borderId="0" xfId="0" applyFont="1" applyAlignment="1">
      <alignment horizontal="left"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xf>
    <xf numFmtId="0" fontId="13" fillId="0" borderId="0" xfId="0" applyFont="1"/>
    <xf numFmtId="164" fontId="2" fillId="0" borderId="0" xfId="0" applyNumberFormat="1" applyFont="1"/>
    <xf numFmtId="0" fontId="18" fillId="0" borderId="0" xfId="0" applyFont="1"/>
    <xf numFmtId="0" fontId="2"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wrapText="1"/>
    </xf>
    <xf numFmtId="164" fontId="1" fillId="0" borderId="2" xfId="0" applyNumberFormat="1" applyFont="1" applyBorder="1" applyAlignment="1">
      <alignment horizontal="center" vertical="center" wrapText="1"/>
    </xf>
    <xf numFmtId="0" fontId="12" fillId="4"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4" borderId="2" xfId="0" applyFont="1" applyFill="1" applyBorder="1" applyAlignment="1">
      <alignment horizontal="center" vertical="center" wrapText="1"/>
    </xf>
    <xf numFmtId="164" fontId="1" fillId="5" borderId="2" xfId="0" applyNumberFormat="1" applyFont="1" applyFill="1" applyBorder="1" applyAlignment="1" applyProtection="1">
      <alignment horizontal="center" vertical="center" wrapText="1"/>
      <protection locked="0"/>
    </xf>
    <xf numFmtId="164" fontId="1" fillId="4" borderId="2" xfId="0" applyNumberFormat="1"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44" fontId="8" fillId="0" borderId="2" xfId="1" applyFont="1" applyBorder="1" applyAlignment="1">
      <alignment horizontal="center"/>
    </xf>
    <xf numFmtId="0" fontId="2" fillId="0" borderId="2" xfId="0" applyFont="1" applyBorder="1" applyAlignment="1">
      <alignment horizontal="center" wrapText="1"/>
    </xf>
    <xf numFmtId="0" fontId="0" fillId="0" borderId="2" xfId="0"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165" fontId="2" fillId="2" borderId="2" xfId="0" quotePrefix="1"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3" fontId="1"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44" fontId="1"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1" fillId="0" borderId="2" xfId="0" applyFont="1" applyBorder="1" applyAlignment="1">
      <alignment horizontal="center" vertical="center"/>
    </xf>
    <xf numFmtId="165" fontId="1" fillId="0" borderId="2" xfId="0" applyNumberFormat="1" applyFont="1" applyBorder="1" applyAlignment="1">
      <alignment horizontal="center" vertical="center" wrapText="1"/>
    </xf>
    <xf numFmtId="0" fontId="14" fillId="4"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164" fontId="1" fillId="0" borderId="2" xfId="0" applyNumberFormat="1" applyFont="1" applyBorder="1" applyAlignment="1" applyProtection="1">
      <alignment horizontal="center" vertical="center" wrapText="1"/>
      <protection locked="0"/>
    </xf>
    <xf numFmtId="164" fontId="12" fillId="5" borderId="2" xfId="0" applyNumberFormat="1" applyFont="1" applyFill="1" applyBorder="1" applyAlignment="1" applyProtection="1">
      <alignment horizontal="center" vertical="center" wrapText="1"/>
      <protection locked="0"/>
    </xf>
    <xf numFmtId="44" fontId="1" fillId="2" borderId="2" xfId="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 fillId="5" borderId="4" xfId="0" applyNumberFormat="1" applyFont="1" applyFill="1" applyBorder="1" applyAlignment="1" applyProtection="1">
      <alignment horizontal="center" vertical="center" wrapText="1"/>
      <protection locked="0"/>
    </xf>
    <xf numFmtId="0" fontId="1"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2" xfId="0" applyFont="1" applyBorder="1" applyAlignment="1">
      <alignment horizontal="left" vertical="center" wrapText="1"/>
    </xf>
    <xf numFmtId="164" fontId="1" fillId="5" borderId="8" xfId="0" applyNumberFormat="1" applyFont="1" applyFill="1" applyBorder="1" applyAlignment="1" applyProtection="1">
      <alignment horizontal="center" vertical="center" wrapText="1"/>
      <protection locked="0"/>
    </xf>
    <xf numFmtId="164" fontId="2" fillId="0" borderId="2" xfId="0" applyNumberFormat="1"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xf numFmtId="0" fontId="13" fillId="0" borderId="2" xfId="0" applyFont="1" applyBorder="1" applyAlignment="1">
      <alignment horizontal="left" vertical="center" wrapText="1"/>
    </xf>
    <xf numFmtId="0" fontId="13" fillId="0" borderId="2" xfId="0" applyFont="1" applyBorder="1"/>
    <xf numFmtId="0" fontId="18" fillId="0" borderId="2" xfId="0" applyFont="1" applyBorder="1"/>
    <xf numFmtId="0" fontId="0" fillId="0" borderId="2" xfId="0" applyBorder="1"/>
    <xf numFmtId="0" fontId="2" fillId="0" borderId="2" xfId="0" applyFont="1" applyBorder="1" applyAlignment="1">
      <alignment horizontal="right" vertical="center"/>
    </xf>
    <xf numFmtId="164" fontId="2" fillId="0" borderId="2" xfId="0" applyNumberFormat="1" applyFont="1" applyBorder="1" applyAlignment="1">
      <alignment horizontal="right" vertical="center"/>
    </xf>
    <xf numFmtId="0" fontId="18" fillId="0" borderId="2" xfId="0" applyFont="1" applyBorder="1" applyAlignment="1">
      <alignment wrapText="1"/>
    </xf>
    <xf numFmtId="0" fontId="2" fillId="0" borderId="2" xfId="0" applyFont="1" applyBorder="1" applyAlignment="1">
      <alignment wrapText="1"/>
    </xf>
    <xf numFmtId="0" fontId="13" fillId="0" borderId="2" xfId="0" applyFont="1" applyBorder="1" applyAlignment="1">
      <alignment wrapText="1"/>
    </xf>
    <xf numFmtId="164" fontId="2" fillId="0" borderId="2" xfId="0" applyNumberFormat="1" applyFont="1" applyBorder="1"/>
    <xf numFmtId="164" fontId="13" fillId="0" borderId="2" xfId="0" applyNumberFormat="1" applyFont="1" applyBorder="1"/>
    <xf numFmtId="3" fontId="2" fillId="0" borderId="2" xfId="0" applyNumberFormat="1" applyFont="1" applyBorder="1" applyAlignment="1">
      <alignment horizontal="right" vertical="center"/>
    </xf>
    <xf numFmtId="0" fontId="2" fillId="0" borderId="2" xfId="0" applyFont="1" applyBorder="1" applyAlignment="1">
      <alignment horizontal="right" vertical="center" wrapText="1"/>
    </xf>
    <xf numFmtId="0" fontId="2" fillId="0" borderId="2" xfId="0" applyFont="1" applyBorder="1" applyAlignment="1">
      <alignment horizontal="right"/>
    </xf>
    <xf numFmtId="6" fontId="2" fillId="0" borderId="2" xfId="0" applyNumberFormat="1" applyFont="1" applyBorder="1" applyAlignment="1">
      <alignment horizontal="right" vertical="center"/>
    </xf>
    <xf numFmtId="6" fontId="2" fillId="0" borderId="2" xfId="0" applyNumberFormat="1" applyFont="1" applyBorder="1" applyAlignment="1">
      <alignment horizontal="right" vertical="center" wrapText="1"/>
    </xf>
    <xf numFmtId="0" fontId="13" fillId="0" borderId="2" xfId="0" applyFont="1" applyBorder="1" applyAlignment="1">
      <alignment horizontal="center" vertical="center"/>
    </xf>
    <xf numFmtId="0" fontId="17" fillId="0" borderId="2" xfId="0" applyFont="1" applyBorder="1" applyAlignment="1">
      <alignment horizontal="right" vertical="center"/>
    </xf>
    <xf numFmtId="41" fontId="13" fillId="0" borderId="2" xfId="0" applyNumberFormat="1" applyFont="1" applyBorder="1" applyAlignment="1">
      <alignment horizontal="right" vertical="center"/>
    </xf>
    <xf numFmtId="0" fontId="13" fillId="0" borderId="2" xfId="0" applyFont="1" applyBorder="1" applyAlignment="1">
      <alignment horizontal="right" vertical="center"/>
    </xf>
    <xf numFmtId="0" fontId="19" fillId="0" borderId="2" xfId="0" applyFont="1" applyBorder="1" applyAlignment="1">
      <alignment horizontal="left" vertical="center"/>
    </xf>
    <xf numFmtId="9" fontId="1" fillId="0" borderId="2" xfId="0" applyNumberFormat="1" applyFont="1" applyBorder="1" applyAlignment="1">
      <alignment horizontal="center" vertical="center" wrapText="1"/>
    </xf>
    <xf numFmtId="9" fontId="22" fillId="0" borderId="2" xfId="0" applyNumberFormat="1" applyFont="1" applyBorder="1" applyAlignment="1">
      <alignment horizontal="center" vertical="center" wrapText="1"/>
    </xf>
    <xf numFmtId="9" fontId="21" fillId="4" borderId="2" xfId="0" applyNumberFormat="1" applyFont="1" applyFill="1" applyBorder="1" applyAlignment="1">
      <alignment horizontal="center" vertical="center" wrapText="1"/>
    </xf>
    <xf numFmtId="164" fontId="2" fillId="0" borderId="2" xfId="0" applyNumberFormat="1" applyFont="1" applyBorder="1" applyAlignment="1">
      <alignment horizontal="right"/>
    </xf>
    <xf numFmtId="1" fontId="1" fillId="0" borderId="2" xfId="0" applyNumberFormat="1" applyFont="1" applyBorder="1" applyAlignment="1" applyProtection="1">
      <alignment horizontal="right" vertical="center" wrapText="1"/>
      <protection locked="0"/>
    </xf>
    <xf numFmtId="164" fontId="1" fillId="0" borderId="9"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0" fontId="2" fillId="0" borderId="5" xfId="0" applyFont="1" applyBorder="1"/>
    <xf numFmtId="164" fontId="1" fillId="5" borderId="0" xfId="0" applyNumberFormat="1" applyFont="1" applyFill="1" applyAlignment="1" applyProtection="1">
      <alignment horizontal="center" vertical="center" wrapText="1"/>
      <protection locked="0"/>
    </xf>
    <xf numFmtId="164" fontId="2" fillId="6" borderId="0" xfId="0" applyNumberFormat="1" applyFont="1" applyFill="1"/>
    <xf numFmtId="0" fontId="27" fillId="0" borderId="0" xfId="0" applyFont="1" applyAlignment="1">
      <alignment horizontal="center" vertical="center"/>
    </xf>
    <xf numFmtId="0" fontId="2" fillId="2" borderId="12" xfId="0" applyFont="1" applyFill="1" applyBorder="1" applyAlignment="1">
      <alignment horizontal="center" vertical="center" wrapText="1"/>
    </xf>
    <xf numFmtId="164" fontId="2" fillId="0" borderId="5" xfId="0" applyNumberFormat="1" applyFont="1" applyBorder="1" applyAlignment="1">
      <alignment horizontal="right" vertical="center"/>
    </xf>
    <xf numFmtId="0" fontId="2" fillId="0" borderId="5" xfId="0" applyFont="1" applyBorder="1" applyAlignment="1">
      <alignment horizontal="right" vertical="center"/>
    </xf>
    <xf numFmtId="164" fontId="2" fillId="0" borderId="5" xfId="0" applyNumberFormat="1" applyFont="1" applyBorder="1" applyAlignment="1">
      <alignment horizontal="right"/>
    </xf>
    <xf numFmtId="164" fontId="2" fillId="8" borderId="5" xfId="0" applyNumberFormat="1" applyFont="1" applyFill="1" applyBorder="1" applyAlignment="1">
      <alignment horizontal="right"/>
    </xf>
    <xf numFmtId="164" fontId="2" fillId="7" borderId="5" xfId="0" applyNumberFormat="1" applyFont="1" applyFill="1" applyBorder="1" applyAlignment="1">
      <alignment horizontal="right"/>
    </xf>
    <xf numFmtId="164" fontId="2" fillId="9" borderId="5" xfId="0" applyNumberFormat="1" applyFont="1" applyFill="1" applyBorder="1" applyAlignment="1">
      <alignment horizontal="right"/>
    </xf>
    <xf numFmtId="164" fontId="2" fillId="10" borderId="5" xfId="0" applyNumberFormat="1" applyFont="1" applyFill="1" applyBorder="1" applyAlignment="1">
      <alignment horizontal="right"/>
    </xf>
    <xf numFmtId="164" fontId="13" fillId="0" borderId="5" xfId="0" applyNumberFormat="1" applyFont="1" applyBorder="1"/>
    <xf numFmtId="164" fontId="2" fillId="0" borderId="5" xfId="0" applyNumberFormat="1" applyFont="1" applyBorder="1"/>
    <xf numFmtId="164" fontId="2" fillId="11" borderId="5" xfId="0" applyNumberFormat="1" applyFont="1" applyFill="1" applyBorder="1" applyAlignment="1">
      <alignment horizontal="right"/>
    </xf>
    <xf numFmtId="0" fontId="13" fillId="0" borderId="0" xfId="0" applyFont="1" applyAlignment="1">
      <alignment horizontal="left" vertical="center"/>
    </xf>
    <xf numFmtId="164" fontId="2" fillId="6" borderId="5" xfId="0" applyNumberFormat="1" applyFont="1" applyFill="1" applyBorder="1" applyAlignment="1">
      <alignment horizontal="right"/>
    </xf>
    <xf numFmtId="0" fontId="2" fillId="0" borderId="11" xfId="0" applyFont="1" applyBorder="1"/>
    <xf numFmtId="6" fontId="2" fillId="0" borderId="2" xfId="0" applyNumberFormat="1" applyFont="1" applyBorder="1"/>
    <xf numFmtId="164" fontId="1" fillId="5" borderId="13" xfId="0" applyNumberFormat="1" applyFont="1" applyFill="1" applyBorder="1" applyAlignment="1" applyProtection="1">
      <alignment horizontal="center" vertical="center" wrapText="1"/>
      <protection locked="0"/>
    </xf>
    <xf numFmtId="0" fontId="29" fillId="0" borderId="15" xfId="0" applyFont="1" applyBorder="1"/>
    <xf numFmtId="0" fontId="18" fillId="0" borderId="14" xfId="0" applyFont="1" applyBorder="1" applyAlignment="1">
      <alignment horizontal="left" vertical="center" wrapText="1"/>
    </xf>
    <xf numFmtId="164" fontId="2" fillId="0" borderId="2" xfId="0" applyNumberFormat="1" applyFont="1" applyBorder="1" applyAlignment="1">
      <alignment horizontal="center" vertical="center"/>
    </xf>
    <xf numFmtId="164" fontId="2" fillId="0" borderId="0" xfId="0" applyNumberFormat="1" applyFont="1" applyAlignment="1">
      <alignment horizontal="center" vertical="center"/>
    </xf>
    <xf numFmtId="0" fontId="28" fillId="0" borderId="0" xfId="0" applyFont="1"/>
    <xf numFmtId="164" fontId="28" fillId="0" borderId="0" xfId="0" applyNumberFormat="1" applyFont="1"/>
    <xf numFmtId="6" fontId="0" fillId="0" borderId="0" xfId="0" applyNumberFormat="1"/>
    <xf numFmtId="3" fontId="0" fillId="0" borderId="5" xfId="0" applyNumberFormat="1" applyBorder="1"/>
    <xf numFmtId="42" fontId="28" fillId="0" borderId="15" xfId="0" applyNumberFormat="1" applyFont="1" applyBorder="1"/>
    <xf numFmtId="0" fontId="0" fillId="0" borderId="11" xfId="0" applyBorder="1"/>
    <xf numFmtId="0" fontId="1" fillId="2" borderId="12" xfId="0" applyFont="1" applyFill="1" applyBorder="1" applyAlignment="1">
      <alignment horizontal="center" vertical="center" wrapText="1"/>
    </xf>
    <xf numFmtId="164" fontId="1" fillId="5" borderId="5" xfId="0" applyNumberFormat="1" applyFont="1" applyFill="1" applyBorder="1" applyAlignment="1" applyProtection="1">
      <alignment horizontal="center" vertical="center" wrapText="1"/>
      <protection locked="0"/>
    </xf>
    <xf numFmtId="3" fontId="0" fillId="0" borderId="17" xfId="0" applyNumberFormat="1" applyBorder="1"/>
    <xf numFmtId="3" fontId="0" fillId="0" borderId="11" xfId="0" applyNumberFormat="1" applyBorder="1"/>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0" borderId="11" xfId="0" applyFont="1" applyBorder="1" applyAlignment="1">
      <alignment horizontal="left" vertical="center" wrapText="1"/>
    </xf>
    <xf numFmtId="164" fontId="2" fillId="0" borderId="2" xfId="0" applyNumberFormat="1" applyFont="1" applyBorder="1" applyAlignment="1" applyProtection="1">
      <alignment horizontal="center" vertical="center"/>
      <protection locked="0"/>
    </xf>
    <xf numFmtId="0" fontId="18" fillId="0" borderId="11" xfId="0" applyFont="1" applyBorder="1"/>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0" fillId="2" borderId="19" xfId="0" applyFill="1" applyBorder="1"/>
    <xf numFmtId="0" fontId="2" fillId="0" borderId="17" xfId="0" applyFont="1" applyBorder="1"/>
    <xf numFmtId="0" fontId="2" fillId="2" borderId="14" xfId="0" applyFont="1" applyFill="1" applyBorder="1" applyAlignment="1">
      <alignment vertical="top"/>
    </xf>
    <xf numFmtId="6" fontId="2" fillId="0" borderId="5" xfId="0" applyNumberFormat="1" applyFont="1" applyBorder="1"/>
    <xf numFmtId="0" fontId="2" fillId="0" borderId="5" xfId="0" applyFont="1" applyBorder="1" applyAlignment="1">
      <alignment horizontal="right"/>
    </xf>
    <xf numFmtId="42" fontId="13" fillId="0" borderId="5" xfId="0" applyNumberFormat="1" applyFont="1" applyBorder="1"/>
    <xf numFmtId="42" fontId="2" fillId="0" borderId="2" xfId="0" applyNumberFormat="1" applyFont="1" applyBorder="1"/>
    <xf numFmtId="42" fontId="2" fillId="0" borderId="5" xfId="0" applyNumberFormat="1" applyFont="1" applyBorder="1"/>
    <xf numFmtId="0" fontId="18" fillId="0" borderId="11" xfId="0" applyFont="1" applyBorder="1" applyAlignment="1">
      <alignment wrapText="1"/>
    </xf>
    <xf numFmtId="0" fontId="2" fillId="2" borderId="14" xfId="0" applyFont="1" applyFill="1" applyBorder="1" applyAlignment="1">
      <alignment horizontal="center" vertical="center" wrapText="1"/>
    </xf>
    <xf numFmtId="0" fontId="2" fillId="2" borderId="20" xfId="0" applyFont="1" applyFill="1" applyBorder="1" applyAlignment="1">
      <alignment vertical="top" wrapText="1"/>
    </xf>
    <xf numFmtId="0" fontId="2" fillId="2" borderId="19" xfId="0" applyFont="1" applyFill="1" applyBorder="1" applyAlignment="1">
      <alignment vertical="top" wrapText="1"/>
    </xf>
    <xf numFmtId="6" fontId="2" fillId="0" borderId="5" xfId="0" applyNumberFormat="1" applyFont="1" applyBorder="1" applyAlignment="1">
      <alignment horizontal="right" vertical="center"/>
    </xf>
    <xf numFmtId="6" fontId="2" fillId="0" borderId="5" xfId="0" applyNumberFormat="1" applyFont="1" applyBorder="1" applyAlignment="1">
      <alignment horizontal="right" vertical="center" wrapText="1"/>
    </xf>
    <xf numFmtId="164" fontId="1" fillId="0" borderId="5" xfId="0" applyNumberFormat="1" applyFont="1" applyBorder="1" applyAlignment="1" applyProtection="1">
      <alignment horizontal="center" vertical="center" wrapText="1"/>
      <protection locked="0"/>
    </xf>
    <xf numFmtId="164" fontId="12" fillId="5" borderId="5" xfId="0" applyNumberFormat="1" applyFont="1" applyFill="1" applyBorder="1" applyAlignment="1" applyProtection="1">
      <alignment horizontal="center" vertical="center" wrapText="1"/>
      <protection locked="0"/>
    </xf>
    <xf numFmtId="0" fontId="1" fillId="2" borderId="2" xfId="1" applyNumberFormat="1" applyFont="1" applyFill="1" applyBorder="1" applyAlignment="1" applyProtection="1">
      <alignment horizontal="center" vertical="center" wrapText="1"/>
      <protection locked="0"/>
    </xf>
    <xf numFmtId="164" fontId="12" fillId="0" borderId="2" xfId="0" applyNumberFormat="1" applyFont="1" applyBorder="1" applyAlignment="1" applyProtection="1">
      <alignment horizontal="center" vertical="center" wrapText="1"/>
      <protection locked="0"/>
    </xf>
    <xf numFmtId="164" fontId="1" fillId="6" borderId="2" xfId="0" applyNumberFormat="1" applyFont="1" applyFill="1" applyBorder="1" applyAlignment="1">
      <alignment horizontal="center" vertical="center" wrapText="1"/>
    </xf>
    <xf numFmtId="164" fontId="1" fillId="6" borderId="11" xfId="0" applyNumberFormat="1" applyFont="1" applyFill="1" applyBorder="1" applyAlignment="1">
      <alignment horizontal="center" vertical="center" wrapText="1"/>
    </xf>
    <xf numFmtId="3" fontId="0" fillId="0" borderId="16" xfId="0" applyNumberFormat="1" applyBorder="1"/>
    <xf numFmtId="164" fontId="0" fillId="0" borderId="11" xfId="0" applyNumberFormat="1" applyBorder="1"/>
    <xf numFmtId="6" fontId="0" fillId="0" borderId="2" xfId="0" applyNumberFormat="1" applyBorder="1"/>
    <xf numFmtId="6" fontId="0" fillId="0" borderId="9" xfId="0" applyNumberFormat="1" applyBorder="1"/>
    <xf numFmtId="164" fontId="0" fillId="0" borderId="1" xfId="0" applyNumberFormat="1" applyBorder="1"/>
    <xf numFmtId="164" fontId="33" fillId="0" borderId="0" xfId="1" applyNumberFormat="1" applyFont="1" applyBorder="1" applyAlignment="1">
      <alignment horizontal="center"/>
    </xf>
    <xf numFmtId="44" fontId="33" fillId="0" borderId="0" xfId="1" applyFont="1" applyBorder="1" applyAlignment="1">
      <alignment horizontal="center"/>
    </xf>
    <xf numFmtId="44" fontId="8" fillId="0" borderId="0" xfId="1" applyFont="1" applyBorder="1" applyAlignment="1">
      <alignment horizontal="left" wrapText="1"/>
    </xf>
    <xf numFmtId="44" fontId="8" fillId="0" borderId="0" xfId="1" applyFont="1" applyBorder="1" applyAlignment="1">
      <alignment horizontal="left"/>
    </xf>
    <xf numFmtId="164" fontId="0" fillId="0" borderId="2" xfId="0" applyNumberFormat="1" applyBorder="1"/>
    <xf numFmtId="0" fontId="26" fillId="0" borderId="0" xfId="0" applyFont="1"/>
    <xf numFmtId="0" fontId="2" fillId="2" borderId="21" xfId="0" applyFont="1" applyFill="1" applyBorder="1" applyAlignment="1">
      <alignment vertical="top" wrapText="1"/>
    </xf>
    <xf numFmtId="0" fontId="2" fillId="2" borderId="22" xfId="0" applyFont="1" applyFill="1" applyBorder="1" applyAlignment="1">
      <alignment vertical="top" wrapText="1"/>
    </xf>
    <xf numFmtId="164" fontId="1" fillId="4" borderId="2" xfId="0" applyNumberFormat="1" applyFont="1" applyFill="1" applyBorder="1" applyAlignment="1" applyProtection="1">
      <alignment horizontal="center" vertical="center" wrapText="1"/>
      <protection locked="0"/>
    </xf>
    <xf numFmtId="0" fontId="1" fillId="12" borderId="2" xfId="0" applyFont="1" applyFill="1" applyBorder="1" applyAlignment="1" applyProtection="1">
      <alignment horizontal="center" vertical="center" wrapText="1"/>
      <protection locked="0"/>
    </xf>
    <xf numFmtId="3" fontId="1" fillId="12" borderId="2" xfId="0" applyNumberFormat="1" applyFont="1" applyFill="1" applyBorder="1" applyAlignment="1" applyProtection="1">
      <alignment horizontal="center" vertical="center" wrapText="1"/>
      <protection locked="0"/>
    </xf>
    <xf numFmtId="164" fontId="1" fillId="12" borderId="2" xfId="0" applyNumberFormat="1" applyFont="1" applyFill="1" applyBorder="1" applyAlignment="1" applyProtection="1">
      <alignment horizontal="center" vertical="center" wrapText="1"/>
      <protection locked="0"/>
    </xf>
    <xf numFmtId="164" fontId="1" fillId="4" borderId="9" xfId="0" applyNumberFormat="1" applyFont="1" applyFill="1" applyBorder="1" applyAlignment="1">
      <alignment horizontal="center" vertical="center" wrapText="1"/>
    </xf>
    <xf numFmtId="1" fontId="1" fillId="12"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1" fontId="1" fillId="4" borderId="2" xfId="0" applyNumberFormat="1" applyFont="1" applyFill="1" applyBorder="1" applyAlignment="1" applyProtection="1">
      <alignment horizontal="center" vertical="center" wrapText="1"/>
      <protection locked="0"/>
    </xf>
    <xf numFmtId="0" fontId="12" fillId="12" borderId="2" xfId="0" applyFont="1" applyFill="1" applyBorder="1" applyAlignment="1" applyProtection="1">
      <alignment horizontal="center" vertical="center" wrapText="1"/>
      <protection locked="0"/>
    </xf>
    <xf numFmtId="44" fontId="12" fillId="12" borderId="2" xfId="1" applyFont="1" applyFill="1" applyBorder="1" applyAlignment="1" applyProtection="1">
      <alignment horizontal="center" vertical="center" wrapText="1"/>
      <protection locked="0"/>
    </xf>
    <xf numFmtId="44" fontId="23" fillId="12" borderId="2" xfId="1" applyFont="1" applyFill="1" applyBorder="1" applyAlignment="1" applyProtection="1">
      <alignment horizontal="center"/>
      <protection locked="0"/>
    </xf>
    <xf numFmtId="164" fontId="23" fillId="12" borderId="2" xfId="1" applyNumberFormat="1" applyFont="1" applyFill="1" applyBorder="1" applyAlignment="1" applyProtection="1">
      <alignment horizontal="center"/>
      <protection locked="0"/>
    </xf>
    <xf numFmtId="44" fontId="16" fillId="12" borderId="2" xfId="1" applyFont="1" applyFill="1" applyBorder="1" applyAlignment="1" applyProtection="1">
      <alignment horizontal="center"/>
      <protection locked="0"/>
    </xf>
    <xf numFmtId="44" fontId="20" fillId="4" borderId="2" xfId="1" applyFont="1" applyFill="1" applyBorder="1" applyAlignment="1">
      <alignment horizontal="center"/>
    </xf>
    <xf numFmtId="6" fontId="1" fillId="4" borderId="9" xfId="1" applyNumberFormat="1" applyFont="1" applyFill="1" applyBorder="1" applyAlignment="1" applyProtection="1">
      <alignment horizontal="center" vertical="center"/>
      <protection locked="0"/>
    </xf>
    <xf numFmtId="44" fontId="24" fillId="12" borderId="2" xfId="1" applyFont="1" applyFill="1" applyBorder="1" applyAlignment="1" applyProtection="1">
      <alignment horizontal="center"/>
      <protection locked="0"/>
    </xf>
    <xf numFmtId="0" fontId="22" fillId="4" borderId="2" xfId="0" applyFont="1" applyFill="1" applyBorder="1" applyAlignment="1">
      <alignment horizontal="center" vertical="center" wrapText="1"/>
    </xf>
    <xf numFmtId="44" fontId="24" fillId="12" borderId="10" xfId="1" applyFont="1" applyFill="1" applyBorder="1" applyAlignment="1" applyProtection="1">
      <alignment horizontal="center" vertical="center" wrapText="1"/>
      <protection locked="0"/>
    </xf>
    <xf numFmtId="44" fontId="24" fillId="12" borderId="11" xfId="1" applyFont="1" applyFill="1" applyBorder="1" applyAlignment="1" applyProtection="1">
      <alignment horizontal="center" vertical="center" wrapText="1"/>
      <protection locked="0"/>
    </xf>
    <xf numFmtId="166" fontId="1" fillId="4" borderId="2" xfId="0" applyNumberFormat="1" applyFont="1" applyFill="1" applyBorder="1" applyAlignment="1" applyProtection="1">
      <alignment horizontal="center" vertical="center" wrapText="1"/>
      <protection locked="0"/>
    </xf>
    <xf numFmtId="6" fontId="12" fillId="4" borderId="9" xfId="1" applyNumberFormat="1" applyFont="1" applyFill="1" applyBorder="1" applyAlignment="1" applyProtection="1">
      <alignment horizontal="center" vertical="center"/>
      <protection locked="0"/>
    </xf>
    <xf numFmtId="164" fontId="12" fillId="4" borderId="2" xfId="0" applyNumberFormat="1" applyFont="1" applyFill="1" applyBorder="1" applyAlignment="1" applyProtection="1">
      <alignment horizontal="center" vertical="center" wrapText="1"/>
      <protection locked="0"/>
    </xf>
    <xf numFmtId="164" fontId="12" fillId="12" borderId="2" xfId="0" applyNumberFormat="1" applyFont="1" applyFill="1" applyBorder="1" applyAlignment="1" applyProtection="1">
      <alignment horizontal="center" vertical="center" wrapText="1"/>
      <protection locked="0"/>
    </xf>
    <xf numFmtId="9" fontId="14" fillId="4" borderId="2" xfId="0" applyNumberFormat="1" applyFont="1" applyFill="1" applyBorder="1" applyAlignment="1">
      <alignment horizontal="center" vertical="center" wrapText="1"/>
    </xf>
    <xf numFmtId="0" fontId="14" fillId="12" borderId="2" xfId="0" applyFont="1" applyFill="1" applyBorder="1" applyAlignment="1" applyProtection="1">
      <alignment horizontal="center" vertical="center" wrapText="1"/>
      <protection locked="0"/>
    </xf>
    <xf numFmtId="0" fontId="0" fillId="4" borderId="0" xfId="0" applyFill="1"/>
    <xf numFmtId="164" fontId="12" fillId="4" borderId="2" xfId="0" applyNumberFormat="1" applyFont="1" applyFill="1" applyBorder="1" applyAlignment="1">
      <alignment horizontal="center" vertical="center" wrapText="1"/>
    </xf>
    <xf numFmtId="44" fontId="24" fillId="4" borderId="2" xfId="1" applyFont="1" applyFill="1" applyBorder="1" applyAlignment="1">
      <alignment horizontal="center"/>
    </xf>
    <xf numFmtId="0" fontId="1" fillId="12" borderId="2" xfId="0" applyFont="1" applyFill="1" applyBorder="1" applyAlignment="1" applyProtection="1">
      <alignment horizontal="center" vertical="center"/>
      <protection locked="0"/>
    </xf>
    <xf numFmtId="165" fontId="1" fillId="12" borderId="2" xfId="0" applyNumberFormat="1" applyFont="1" applyFill="1" applyBorder="1" applyAlignment="1" applyProtection="1">
      <alignment horizontal="center" vertical="center"/>
      <protection locked="0"/>
    </xf>
    <xf numFmtId="44" fontId="12" fillId="12" borderId="2" xfId="1" applyFont="1" applyFill="1" applyBorder="1" applyAlignment="1" applyProtection="1">
      <alignment horizontal="center" wrapText="1"/>
      <protection locked="0"/>
    </xf>
    <xf numFmtId="165" fontId="1" fillId="4" borderId="2" xfId="0" applyNumberFormat="1" applyFont="1" applyFill="1" applyBorder="1" applyAlignment="1">
      <alignment horizontal="center" wrapText="1"/>
    </xf>
    <xf numFmtId="0" fontId="2" fillId="4" borderId="0" xfId="0" applyFont="1" applyFill="1" applyAlignment="1">
      <alignment horizontal="center" vertical="center" wrapText="1"/>
    </xf>
    <xf numFmtId="0" fontId="2" fillId="4" borderId="0" xfId="0" applyFont="1" applyFill="1" applyAlignment="1">
      <alignment horizontal="center" vertical="center"/>
    </xf>
    <xf numFmtId="3" fontId="2" fillId="4" borderId="0" xfId="0" applyNumberFormat="1" applyFont="1" applyFill="1" applyAlignment="1">
      <alignment horizontal="center" vertical="center" wrapText="1"/>
    </xf>
    <xf numFmtId="0" fontId="1" fillId="4" borderId="0" xfId="0" applyFont="1" applyFill="1" applyAlignment="1">
      <alignment horizontal="center" vertical="center" wrapText="1"/>
    </xf>
    <xf numFmtId="165" fontId="4" fillId="4" borderId="0" xfId="0" applyNumberFormat="1" applyFont="1" applyFill="1" applyAlignment="1">
      <alignment horizontal="center" vertical="center"/>
    </xf>
    <xf numFmtId="164" fontId="1" fillId="4" borderId="0" xfId="0" applyNumberFormat="1" applyFont="1" applyFill="1" applyAlignment="1">
      <alignment horizontal="center" vertical="center" wrapText="1"/>
    </xf>
    <xf numFmtId="44" fontId="8" fillId="4" borderId="0" xfId="1" applyFont="1" applyFill="1" applyBorder="1" applyAlignment="1">
      <alignment horizontal="center"/>
    </xf>
    <xf numFmtId="165" fontId="3" fillId="4" borderId="0" xfId="0" applyNumberFormat="1" applyFont="1" applyFill="1" applyAlignment="1">
      <alignment horizontal="center" wrapText="1"/>
    </xf>
    <xf numFmtId="0" fontId="0" fillId="4" borderId="0" xfId="0" applyFill="1" applyAlignment="1">
      <alignment horizontal="center" vertical="center" wrapText="1"/>
    </xf>
    <xf numFmtId="164" fontId="30" fillId="4" borderId="2" xfId="0" applyNumberFormat="1" applyFont="1" applyFill="1" applyBorder="1" applyAlignment="1">
      <alignment horizontal="center" vertical="center" wrapText="1"/>
    </xf>
    <xf numFmtId="0" fontId="31"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2" xfId="0"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165" fontId="4" fillId="4" borderId="2" xfId="0" applyNumberFormat="1" applyFont="1" applyFill="1" applyBorder="1" applyAlignment="1">
      <alignment horizontal="center" vertical="center"/>
    </xf>
    <xf numFmtId="44" fontId="8" fillId="4" borderId="2" xfId="1" applyFont="1" applyFill="1" applyBorder="1" applyAlignment="1">
      <alignment horizontal="center"/>
    </xf>
    <xf numFmtId="164" fontId="30" fillId="4" borderId="2" xfId="1" applyNumberFormat="1" applyFont="1" applyFill="1" applyBorder="1" applyAlignment="1">
      <alignment horizontal="center" vertical="center"/>
    </xf>
    <xf numFmtId="164" fontId="30" fillId="4" borderId="2" xfId="1" applyNumberFormat="1" applyFont="1" applyFill="1" applyBorder="1" applyAlignment="1">
      <alignment horizontal="center"/>
    </xf>
    <xf numFmtId="44" fontId="12" fillId="4" borderId="2" xfId="1" applyFont="1" applyFill="1" applyBorder="1" applyAlignment="1">
      <alignment horizontal="center"/>
    </xf>
    <xf numFmtId="44" fontId="30" fillId="4" borderId="2" xfId="1" applyFont="1" applyFill="1" applyBorder="1" applyAlignment="1">
      <alignment horizontal="center"/>
    </xf>
    <xf numFmtId="165" fontId="3" fillId="4" borderId="2" xfId="0" applyNumberFormat="1" applyFont="1" applyFill="1" applyBorder="1" applyAlignment="1">
      <alignment horizontal="center" wrapText="1"/>
    </xf>
    <xf numFmtId="0" fontId="0" fillId="4" borderId="2" xfId="0" applyFill="1" applyBorder="1" applyAlignment="1">
      <alignment horizontal="center" vertical="center" wrapText="1"/>
    </xf>
    <xf numFmtId="164" fontId="0" fillId="13" borderId="11" xfId="0" applyNumberFormat="1" applyFill="1" applyBorder="1"/>
    <xf numFmtId="6" fontId="0" fillId="13" borderId="2" xfId="0" applyNumberFormat="1" applyFill="1" applyBorder="1"/>
    <xf numFmtId="6" fontId="0" fillId="13" borderId="9" xfId="0" applyNumberFormat="1" applyFill="1" applyBorder="1"/>
    <xf numFmtId="0" fontId="0" fillId="13" borderId="2" xfId="0" applyFill="1" applyBorder="1"/>
    <xf numFmtId="164" fontId="0" fillId="13" borderId="2" xfId="0" applyNumberFormat="1" applyFill="1" applyBorder="1"/>
    <xf numFmtId="3" fontId="0" fillId="13" borderId="2" xfId="0" applyNumberFormat="1" applyFill="1" applyBorder="1"/>
    <xf numFmtId="164" fontId="1" fillId="13" borderId="2" xfId="0" applyNumberFormat="1" applyFont="1" applyFill="1" applyBorder="1" applyAlignment="1" applyProtection="1">
      <alignment horizontal="center" vertical="center" wrapText="1"/>
      <protection locked="0"/>
    </xf>
    <xf numFmtId="0" fontId="2" fillId="13" borderId="2" xfId="0" applyFont="1" applyFill="1" applyBorder="1"/>
    <xf numFmtId="164" fontId="2" fillId="13" borderId="2" xfId="0" applyNumberFormat="1" applyFont="1" applyFill="1" applyBorder="1" applyAlignment="1">
      <alignment horizontal="left" vertical="center"/>
    </xf>
    <xf numFmtId="164" fontId="2" fillId="13" borderId="2" xfId="0" applyNumberFormat="1" applyFont="1" applyFill="1" applyBorder="1" applyAlignment="1">
      <alignment horizontal="right" vertical="center"/>
    </xf>
    <xf numFmtId="0" fontId="2" fillId="13" borderId="2" xfId="0" applyFont="1" applyFill="1" applyBorder="1" applyAlignment="1">
      <alignment horizontal="right" vertical="center"/>
    </xf>
    <xf numFmtId="0" fontId="0" fillId="3" borderId="0" xfId="0" applyFill="1"/>
    <xf numFmtId="44" fontId="24" fillId="12" borderId="0" xfId="1" applyFont="1" applyFill="1" applyBorder="1" applyAlignment="1" applyProtection="1">
      <alignment horizontal="center" vertical="center" wrapText="1"/>
      <protection locked="0"/>
    </xf>
    <xf numFmtId="0" fontId="21" fillId="4" borderId="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2" fillId="4" borderId="5" xfId="0" applyFont="1" applyFill="1" applyBorder="1" applyAlignment="1">
      <alignment horizontal="center" vertical="center" wrapText="1"/>
    </xf>
    <xf numFmtId="6" fontId="24" fillId="12" borderId="2" xfId="1" applyNumberFormat="1" applyFont="1" applyFill="1" applyBorder="1" applyAlignment="1" applyProtection="1">
      <alignment horizontal="center" vertical="center" wrapText="1"/>
      <protection locked="0"/>
    </xf>
    <xf numFmtId="6" fontId="23" fillId="12" borderId="2" xfId="1" applyNumberFormat="1" applyFont="1" applyFill="1" applyBorder="1" applyAlignment="1" applyProtection="1">
      <alignment horizontal="center" vertical="center" wrapText="1"/>
      <protection locked="0"/>
    </xf>
    <xf numFmtId="164" fontId="0" fillId="0" borderId="0" xfId="0" applyNumberFormat="1"/>
    <xf numFmtId="0" fontId="9" fillId="0" borderId="5" xfId="0" applyFont="1" applyBorder="1" applyAlignment="1">
      <alignment horizontal="center"/>
    </xf>
    <xf numFmtId="0" fontId="9" fillId="0" borderId="3" xfId="0" applyFont="1" applyBorder="1" applyAlignment="1">
      <alignment horizontal="center"/>
    </xf>
    <xf numFmtId="0" fontId="9" fillId="0" borderId="6" xfId="0" applyFont="1" applyBorder="1" applyAlignment="1">
      <alignment horizontal="center"/>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44" fontId="23" fillId="12" borderId="2" xfId="1" applyFont="1" applyFill="1" applyBorder="1" applyAlignment="1" applyProtection="1">
      <alignment horizontal="center"/>
      <protection locked="0"/>
    </xf>
    <xf numFmtId="164" fontId="1" fillId="12" borderId="9" xfId="0" applyNumberFormat="1" applyFont="1" applyFill="1" applyBorder="1" applyAlignment="1" applyProtection="1">
      <alignment horizontal="center" vertical="center" wrapText="1"/>
      <protection locked="0"/>
    </xf>
    <xf numFmtId="164" fontId="1" fillId="12" borderId="10" xfId="0" applyNumberFormat="1" applyFont="1" applyFill="1" applyBorder="1" applyAlignment="1" applyProtection="1">
      <alignment horizontal="center" vertical="center" wrapText="1"/>
      <protection locked="0"/>
    </xf>
    <xf numFmtId="164" fontId="1" fillId="12" borderId="11" xfId="0" applyNumberFormat="1" applyFont="1" applyFill="1" applyBorder="1" applyAlignment="1" applyProtection="1">
      <alignment horizontal="center" vertical="center" wrapText="1"/>
      <protection locked="0"/>
    </xf>
    <xf numFmtId="6" fontId="1" fillId="4" borderId="9" xfId="1" applyNumberFormat="1" applyFont="1" applyFill="1" applyBorder="1" applyAlignment="1" applyProtection="1">
      <alignment horizontal="center" vertical="center" wrapText="1"/>
      <protection locked="0"/>
    </xf>
    <xf numFmtId="6" fontId="1" fillId="4" borderId="10" xfId="1" applyNumberFormat="1" applyFont="1" applyFill="1" applyBorder="1" applyAlignment="1" applyProtection="1">
      <alignment horizontal="center" vertical="center" wrapText="1"/>
      <protection locked="0"/>
    </xf>
    <xf numFmtId="6" fontId="1" fillId="4" borderId="11" xfId="1" applyNumberFormat="1" applyFont="1" applyFill="1" applyBorder="1" applyAlignment="1" applyProtection="1">
      <alignment horizontal="center" vertical="center" wrapText="1"/>
      <protection locked="0"/>
    </xf>
    <xf numFmtId="44" fontId="24" fillId="12" borderId="9" xfId="1" applyFont="1" applyFill="1" applyBorder="1" applyAlignment="1" applyProtection="1">
      <alignment horizontal="center" vertical="center" wrapText="1"/>
      <protection locked="0"/>
    </xf>
    <xf numFmtId="44" fontId="24" fillId="12" borderId="10" xfId="1" applyFont="1" applyFill="1" applyBorder="1" applyAlignment="1" applyProtection="1">
      <alignment horizontal="center" vertical="center" wrapText="1"/>
      <protection locked="0"/>
    </xf>
    <xf numFmtId="44" fontId="24" fillId="12" borderId="11" xfId="1" applyFont="1" applyFill="1" applyBorder="1" applyAlignment="1" applyProtection="1">
      <alignment horizontal="center" vertical="center" wrapText="1"/>
      <protection locked="0"/>
    </xf>
    <xf numFmtId="164" fontId="1" fillId="0" borderId="9"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4" borderId="6" xfId="0" applyFont="1" applyFill="1" applyBorder="1" applyAlignment="1">
      <alignment horizontal="center" vertical="center" wrapText="1"/>
    </xf>
    <xf numFmtId="164" fontId="1" fillId="4" borderId="9" xfId="0" applyNumberFormat="1" applyFont="1" applyFill="1" applyBorder="1" applyAlignment="1">
      <alignment horizontal="center" vertical="center" wrapText="1"/>
    </xf>
    <xf numFmtId="164" fontId="1" fillId="4" borderId="10" xfId="0" applyNumberFormat="1" applyFont="1" applyFill="1" applyBorder="1" applyAlignment="1">
      <alignment horizontal="center" vertical="center" wrapText="1"/>
    </xf>
    <xf numFmtId="164" fontId="1" fillId="4" borderId="11"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9" fillId="0" borderId="0" xfId="0" applyFont="1" applyAlignment="1">
      <alignment horizontal="center"/>
    </xf>
    <xf numFmtId="0" fontId="25"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alignment horizontal="left" vertical="center"/>
    </xf>
    <xf numFmtId="0" fontId="13" fillId="0" borderId="0" xfId="0" applyFont="1" applyAlignment="1">
      <alignment horizontal="left" vertical="center"/>
    </xf>
    <xf numFmtId="0" fontId="18" fillId="0" borderId="0" xfId="0" applyFont="1" applyAlignment="1">
      <alignment horizontal="left" vertical="center"/>
    </xf>
    <xf numFmtId="0" fontId="2" fillId="0" borderId="2" xfId="0" applyFont="1" applyFill="1" applyBorder="1"/>
    <xf numFmtId="0" fontId="0" fillId="0" borderId="2" xfId="0" applyFill="1" applyBorder="1"/>
    <xf numFmtId="3" fontId="2" fillId="0" borderId="2" xfId="0" applyNumberFormat="1" applyFont="1" applyFill="1" applyBorder="1"/>
    <xf numFmtId="3" fontId="0" fillId="0" borderId="2" xfId="0" applyNumberFormat="1" applyFill="1" applyBorder="1"/>
    <xf numFmtId="1" fontId="1" fillId="0" borderId="2" xfId="0" applyNumberFormat="1" applyFont="1" applyFill="1" applyBorder="1" applyAlignment="1" applyProtection="1">
      <alignment horizontal="right" vertical="center" wrapText="1"/>
      <protection locked="0"/>
    </xf>
    <xf numFmtId="0" fontId="2" fillId="0" borderId="0" xfId="0" applyFont="1" applyFill="1"/>
    <xf numFmtId="0" fontId="0" fillId="0" borderId="0" xfId="0" applyBorder="1"/>
    <xf numFmtId="0" fontId="12"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4" fontId="12" fillId="0" borderId="2" xfId="1" applyFont="1" applyFill="1" applyBorder="1" applyAlignment="1" applyProtection="1">
      <alignment horizontal="center" vertical="center" wrapText="1"/>
      <protection locked="0"/>
    </xf>
    <xf numFmtId="44" fontId="23" fillId="0" borderId="2" xfId="1" applyFont="1" applyFill="1" applyBorder="1" applyAlignment="1" applyProtection="1">
      <alignment horizontal="center"/>
      <protection locked="0"/>
    </xf>
    <xf numFmtId="164" fontId="23" fillId="0" borderId="2" xfId="1" applyNumberFormat="1" applyFont="1" applyFill="1" applyBorder="1" applyAlignment="1" applyProtection="1">
      <alignment horizontal="center"/>
      <protection locked="0"/>
    </xf>
    <xf numFmtId="44" fontId="23" fillId="0" borderId="2" xfId="1" applyFont="1" applyFill="1" applyBorder="1" applyAlignment="1" applyProtection="1">
      <alignment horizontal="center"/>
      <protection locked="0"/>
    </xf>
    <xf numFmtId="44" fontId="16" fillId="0" borderId="2" xfId="1" applyFont="1" applyFill="1" applyBorder="1" applyAlignment="1" applyProtection="1">
      <alignment horizontal="center"/>
      <protection locked="0"/>
    </xf>
    <xf numFmtId="44" fontId="20" fillId="0" borderId="2" xfId="1" applyFont="1" applyFill="1" applyBorder="1" applyAlignment="1">
      <alignment horizontal="center"/>
    </xf>
    <xf numFmtId="0" fontId="14"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1" fillId="0" borderId="0" xfId="0" applyFont="1" applyFill="1"/>
    <xf numFmtId="0" fontId="1" fillId="0" borderId="2"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44" fontId="1" fillId="0" borderId="2" xfId="1" applyFont="1" applyFill="1" applyBorder="1" applyAlignment="1" applyProtection="1">
      <alignment horizontal="center" vertical="center" wrapText="1"/>
      <protection locked="0"/>
    </xf>
    <xf numFmtId="44" fontId="24" fillId="0" borderId="2" xfId="1" applyFont="1" applyFill="1" applyBorder="1" applyAlignment="1" applyProtection="1">
      <alignment horizontal="center" vertical="center"/>
      <protection locked="0"/>
    </xf>
    <xf numFmtId="164" fontId="1" fillId="0" borderId="2" xfId="0" applyNumberFormat="1" applyFont="1" applyFill="1" applyBorder="1" applyAlignment="1">
      <alignment horizontal="center" vertical="center" wrapText="1"/>
    </xf>
    <xf numFmtId="164" fontId="24" fillId="0" borderId="2" xfId="1" applyNumberFormat="1" applyFont="1" applyFill="1" applyBorder="1" applyAlignment="1" applyProtection="1">
      <alignment horizontal="center" vertical="center"/>
      <protection locked="0"/>
    </xf>
    <xf numFmtId="166" fontId="24" fillId="0" borderId="2" xfId="1" applyNumberFormat="1" applyFont="1" applyFill="1" applyBorder="1" applyAlignment="1" applyProtection="1">
      <alignment horizontal="center" vertical="center"/>
      <protection locked="0"/>
    </xf>
    <xf numFmtId="6" fontId="1" fillId="0" borderId="2" xfId="1" applyNumberFormat="1" applyFont="1" applyFill="1" applyBorder="1" applyAlignment="1" applyProtection="1">
      <alignment horizontal="center" vertical="center"/>
      <protection locked="0"/>
    </xf>
    <xf numFmtId="6" fontId="1" fillId="0" borderId="9" xfId="1" applyNumberFormat="1" applyFont="1" applyFill="1" applyBorder="1" applyAlignment="1" applyProtection="1">
      <alignment horizontal="center" vertical="center"/>
      <protection locked="0"/>
    </xf>
    <xf numFmtId="44" fontId="24" fillId="0" borderId="2" xfId="1" applyFont="1" applyFill="1" applyBorder="1" applyAlignment="1" applyProtection="1">
      <alignment horizontal="center"/>
      <protection locked="0"/>
    </xf>
    <xf numFmtId="6" fontId="24" fillId="0" borderId="2" xfId="1" applyNumberFormat="1" applyFont="1" applyFill="1" applyBorder="1" applyAlignment="1" applyProtection="1">
      <alignment horizontal="center" vertical="center" wrapText="1"/>
      <protection locked="0"/>
    </xf>
    <xf numFmtId="44" fontId="24" fillId="0" borderId="2" xfId="1" applyFont="1" applyFill="1" applyBorder="1" applyAlignment="1" applyProtection="1">
      <alignment horizontal="center" vertical="center" wrapText="1"/>
      <protection locked="0"/>
    </xf>
    <xf numFmtId="44" fontId="24" fillId="0" borderId="9" xfId="1" applyFont="1" applyFill="1" applyBorder="1" applyAlignment="1" applyProtection="1">
      <alignment horizontal="center" vertical="center" wrapText="1"/>
      <protection locked="0"/>
    </xf>
    <xf numFmtId="0" fontId="22" fillId="0" borderId="2" xfId="0" applyFont="1" applyFill="1" applyBorder="1" applyAlignment="1">
      <alignment horizontal="center" vertical="center" wrapText="1"/>
    </xf>
    <xf numFmtId="3" fontId="1" fillId="0" borderId="2" xfId="0" applyNumberFormat="1" applyFont="1" applyFill="1" applyBorder="1" applyAlignment="1" applyProtection="1">
      <alignment horizontal="center" vertical="center" wrapText="1"/>
      <protection locked="0"/>
    </xf>
    <xf numFmtId="1" fontId="1" fillId="0" borderId="2" xfId="0" applyNumberFormat="1" applyFont="1" applyFill="1" applyBorder="1" applyAlignment="1" applyProtection="1">
      <alignment horizontal="center" vertical="center" wrapText="1"/>
      <protection locked="0"/>
    </xf>
    <xf numFmtId="164" fontId="1" fillId="0" borderId="2" xfId="0" applyNumberFormat="1" applyFont="1" applyFill="1" applyBorder="1" applyAlignment="1" applyProtection="1">
      <alignment horizontal="center" vertical="center" wrapText="1"/>
      <protection locked="0"/>
    </xf>
    <xf numFmtId="44" fontId="24" fillId="0" borderId="10" xfId="1" applyFont="1" applyFill="1" applyBorder="1" applyAlignment="1" applyProtection="1">
      <alignment horizontal="center" vertical="center" wrapText="1"/>
      <protection locked="0"/>
    </xf>
    <xf numFmtId="9" fontId="21" fillId="0" borderId="2" xfId="0" applyNumberFormat="1"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44" fontId="24" fillId="0" borderId="0" xfId="1" applyFont="1" applyFill="1" applyBorder="1" applyAlignment="1" applyProtection="1">
      <alignment horizontal="center" vertical="center" wrapText="1"/>
      <protection locked="0"/>
    </xf>
    <xf numFmtId="164" fontId="1" fillId="0" borderId="10" xfId="0" applyNumberFormat="1" applyFont="1" applyFill="1" applyBorder="1" applyAlignment="1">
      <alignment horizontal="center" vertical="center" wrapText="1"/>
    </xf>
    <xf numFmtId="164" fontId="1" fillId="0" borderId="11" xfId="0" applyNumberFormat="1" applyFont="1" applyFill="1" applyBorder="1" applyAlignment="1">
      <alignment horizontal="center" vertical="center" wrapText="1"/>
    </xf>
    <xf numFmtId="44" fontId="1" fillId="0" borderId="0" xfId="1" applyFont="1" applyFill="1" applyBorder="1" applyAlignment="1" applyProtection="1">
      <alignment horizontal="center" vertical="center" wrapText="1"/>
      <protection locked="0"/>
    </xf>
    <xf numFmtId="0" fontId="21" fillId="0" borderId="9" xfId="0" applyFont="1" applyFill="1" applyBorder="1" applyAlignment="1">
      <alignment horizontal="center" vertical="center" wrapText="1"/>
    </xf>
    <xf numFmtId="0" fontId="22" fillId="0" borderId="5" xfId="0" applyFont="1" applyFill="1" applyBorder="1" applyAlignment="1">
      <alignment horizontal="center" vertical="center" wrapText="1"/>
    </xf>
  </cellXfs>
  <cellStyles count="3">
    <cellStyle name="Currency" xfId="1" builtinId="4"/>
    <cellStyle name="Currency 2" xfId="2" xr:uid="{BE9543F1-1127-418C-A6EC-3A1EC1E07746}"/>
    <cellStyle name="Normal" xfId="0" builtinId="0"/>
  </cellStyles>
  <dxfs count="2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rtin Colbourne" id="{8263C0DC-E39D-4D59-A74B-CE67CA9BB3AC}" userId="S::martin.colbourne@ccn.ac.uk::7f182253-eb76-4eed-8fcd-f0d51e2ce8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2" dT="2024-10-18T10:13:06.15" personId="{8263C0DC-E39D-4D59-A74B-CE67CA9BB3AC}" id="{A6FC28BB-7F83-425D-B654-D82E3D8F5BCC}">
    <text>Main establishment headcount</text>
  </threadedComment>
  <threadedComment ref="K20" dT="2023-11-06T12:12:27.06" personId="{8263C0DC-E39D-4D59-A74B-CE67CA9BB3AC}" id="{108A8E92-C243-445F-9640-8B598460B067}">
    <text>Reduce by 32% oncost</text>
  </threadedComment>
  <threadedComment ref="M20" dT="2024-10-17T16:47:21.64" personId="{8263C0DC-E39D-4D59-A74B-CE67CA9BB3AC}" id="{CA3ABEA6-88FC-41B6-9781-E479DC25C106}">
    <text>Reduced by 35% oncost</text>
  </threadedComment>
  <threadedComment ref="L22" dT="2024-10-18T09:47:06.30" personId="{8263C0DC-E39D-4D59-A74B-CE67CA9BB3AC}" id="{B34F94AE-C6D9-4C94-BBAC-7B529E08737C}">
    <text>Includes Other Adj - Apps lev, Class 1a NIC, Vacancy Slippage and COLA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E121"/>
  <sheetViews>
    <sheetView tabSelected="1" zoomScale="80" zoomScaleNormal="80" workbookViewId="0">
      <pane ySplit="4" topLeftCell="A5" activePane="bottomLeft" state="frozen"/>
      <selection pane="bottomLeft" activeCell="J23" sqref="J23"/>
    </sheetView>
  </sheetViews>
  <sheetFormatPr defaultRowHeight="15" x14ac:dyDescent="0.25"/>
  <cols>
    <col min="1" max="1" width="15.85546875" style="7" customWidth="1"/>
    <col min="2" max="2" width="19" style="7" bestFit="1" customWidth="1"/>
    <col min="3" max="3" width="9.7109375" style="7" customWidth="1"/>
    <col min="4" max="4" width="8.42578125" style="7" hidden="1" customWidth="1"/>
    <col min="5" max="5" width="8.85546875" style="7" hidden="1" customWidth="1"/>
    <col min="6" max="6" width="8.5703125" style="7" hidden="1" customWidth="1"/>
    <col min="7" max="7" width="23" style="3" hidden="1" customWidth="1"/>
    <col min="8" max="8" width="35.28515625" style="5" customWidth="1"/>
    <col min="9" max="9" width="8" style="3" customWidth="1"/>
    <col min="10" max="10" width="18.85546875" style="3" customWidth="1"/>
    <col min="11" max="11" width="16.28515625" style="123" hidden="1" customWidth="1"/>
    <col min="12" max="12" width="16.140625" style="3" hidden="1" customWidth="1"/>
    <col min="13" max="13" width="19" style="10" hidden="1" customWidth="1"/>
    <col min="14" max="14" width="15.42578125" style="10" bestFit="1" customWidth="1"/>
    <col min="15" max="15" width="22" style="10" hidden="1" customWidth="1"/>
    <col min="16" max="16" width="30.140625" style="10" hidden="1" customWidth="1"/>
    <col min="17" max="17" width="39.42578125" style="10" hidden="1" customWidth="1"/>
    <col min="18" max="18" width="22.7109375" style="10" customWidth="1"/>
    <col min="19" max="19" width="23" style="10" hidden="1" customWidth="1"/>
    <col min="20" max="20" width="21.42578125" style="10" hidden="1" customWidth="1"/>
    <col min="21" max="21" width="18.5703125" style="10" hidden="1" customWidth="1"/>
    <col min="22" max="25" width="23" style="10" customWidth="1"/>
    <col min="26" max="26" width="20" style="2" customWidth="1"/>
    <col min="27" max="27" width="15.85546875" style="5" hidden="1" customWidth="1"/>
    <col min="28" max="28" width="14.7109375" style="23" hidden="1" customWidth="1"/>
    <col min="29" max="29" width="17.7109375" style="23" hidden="1" customWidth="1"/>
    <col min="30" max="30" width="8.140625" style="23" hidden="1" customWidth="1"/>
    <col min="31" max="31" width="7.85546875" style="23" hidden="1" customWidth="1"/>
    <col min="32" max="32" width="11.42578125" style="23" hidden="1" customWidth="1"/>
    <col min="33" max="33" width="11.140625" style="23" hidden="1" customWidth="1"/>
    <col min="34" max="34" width="11.7109375" style="23" hidden="1" customWidth="1"/>
    <col min="35" max="35" width="29.7109375" style="23" customWidth="1"/>
  </cols>
  <sheetData>
    <row r="1" spans="1:39" s="12" customFormat="1" ht="21" x14ac:dyDescent="0.35">
      <c r="A1" s="247" t="s">
        <v>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9"/>
    </row>
    <row r="2" spans="1:39" s="12" customFormat="1" ht="21" x14ac:dyDescent="0.35">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2"/>
    </row>
    <row r="3" spans="1:39" x14ac:dyDescent="0.25">
      <c r="A3" s="40"/>
      <c r="B3" s="40"/>
      <c r="C3" s="40"/>
      <c r="D3" s="40"/>
      <c r="E3" s="40"/>
      <c r="F3" s="40"/>
      <c r="G3" s="41"/>
      <c r="H3" s="42"/>
      <c r="I3" s="41"/>
      <c r="J3" s="41"/>
      <c r="K3" s="122"/>
      <c r="L3" s="41"/>
      <c r="M3" s="43"/>
      <c r="N3" s="43"/>
      <c r="O3" s="43"/>
      <c r="P3" s="43"/>
      <c r="Q3" s="43"/>
      <c r="R3" s="43"/>
      <c r="S3" s="43"/>
      <c r="T3" s="43"/>
      <c r="U3" s="43"/>
      <c r="V3" s="43"/>
      <c r="W3" s="43"/>
      <c r="X3" s="43"/>
      <c r="Y3" s="43"/>
      <c r="Z3" s="44"/>
      <c r="AA3" s="42"/>
      <c r="AB3" s="45"/>
      <c r="AC3" s="45"/>
      <c r="AD3" s="45"/>
      <c r="AE3" s="45"/>
      <c r="AF3" s="45"/>
      <c r="AG3" s="45"/>
      <c r="AH3" s="45"/>
      <c r="AI3" s="45"/>
    </row>
    <row r="4" spans="1:39" s="15" customFormat="1" ht="102" x14ac:dyDescent="0.2">
      <c r="A4" s="46" t="s">
        <v>1</v>
      </c>
      <c r="B4" s="46" t="s">
        <v>2</v>
      </c>
      <c r="C4" s="47" t="s">
        <v>3</v>
      </c>
      <c r="D4" s="47" t="s">
        <v>4</v>
      </c>
      <c r="E4" s="47" t="s">
        <v>5</v>
      </c>
      <c r="F4" s="47" t="s">
        <v>6</v>
      </c>
      <c r="G4" s="48" t="s">
        <v>7</v>
      </c>
      <c r="H4" s="47" t="s">
        <v>8</v>
      </c>
      <c r="I4" s="49" t="s">
        <v>9</v>
      </c>
      <c r="J4" s="50" t="s">
        <v>10</v>
      </c>
      <c r="K4" s="50" t="s">
        <v>11</v>
      </c>
      <c r="L4" s="50" t="s">
        <v>12</v>
      </c>
      <c r="M4" s="62" t="s">
        <v>13</v>
      </c>
      <c r="N4" s="50" t="s">
        <v>14</v>
      </c>
      <c r="O4" s="62" t="s">
        <v>15</v>
      </c>
      <c r="P4" s="62" t="s">
        <v>16</v>
      </c>
      <c r="Q4" s="62" t="s">
        <v>17</v>
      </c>
      <c r="R4" s="62" t="s">
        <v>18</v>
      </c>
      <c r="S4" s="62" t="s">
        <v>19</v>
      </c>
      <c r="T4" s="62" t="s">
        <v>20</v>
      </c>
      <c r="U4" s="62" t="s">
        <v>21</v>
      </c>
      <c r="V4" s="157" t="s">
        <v>22</v>
      </c>
      <c r="W4" s="50" t="s">
        <v>23</v>
      </c>
      <c r="X4" s="62" t="s">
        <v>24</v>
      </c>
      <c r="Y4" s="157" t="s">
        <v>25</v>
      </c>
      <c r="Z4" s="51" t="s">
        <v>26</v>
      </c>
      <c r="AA4" s="51" t="s">
        <v>27</v>
      </c>
      <c r="AB4" s="51" t="s">
        <v>28</v>
      </c>
      <c r="AC4" s="51" t="s">
        <v>29</v>
      </c>
      <c r="AD4" s="51" t="s">
        <v>30</v>
      </c>
      <c r="AE4" s="51" t="s">
        <v>31</v>
      </c>
      <c r="AF4" s="51" t="s">
        <v>32</v>
      </c>
      <c r="AG4" s="51" t="s">
        <v>33</v>
      </c>
      <c r="AH4" s="51" t="s">
        <v>34</v>
      </c>
      <c r="AI4" s="51" t="s">
        <v>35</v>
      </c>
    </row>
    <row r="5" spans="1:39" s="15" customFormat="1" ht="50.25" customHeight="1" x14ac:dyDescent="0.2">
      <c r="A5" s="269" t="s">
        <v>36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1"/>
    </row>
    <row r="6" spans="1:39" s="17" customFormat="1" ht="140.25" x14ac:dyDescent="0.2">
      <c r="A6" s="37" t="s">
        <v>37</v>
      </c>
      <c r="B6" s="36" t="s">
        <v>38</v>
      </c>
      <c r="C6" s="36" t="s">
        <v>39</v>
      </c>
      <c r="D6" s="36" t="s">
        <v>40</v>
      </c>
      <c r="E6" s="36" t="s">
        <v>40</v>
      </c>
      <c r="F6" s="36" t="str">
        <f>IF($E6="Yes","n/a","")</f>
        <v>n/a</v>
      </c>
      <c r="G6" s="52">
        <v>12575</v>
      </c>
      <c r="H6" s="36" t="s">
        <v>41</v>
      </c>
      <c r="I6" s="53">
        <v>3</v>
      </c>
      <c r="J6" s="36" t="s">
        <v>42</v>
      </c>
      <c r="K6" s="159">
        <v>50078018</v>
      </c>
      <c r="L6" s="263">
        <f>M6*103%</f>
        <v>43774882.579999998</v>
      </c>
      <c r="M6" s="263">
        <v>42499886</v>
      </c>
      <c r="N6" s="60">
        <v>51629500</v>
      </c>
      <c r="O6" s="98">
        <v>27612200</v>
      </c>
      <c r="P6" s="33">
        <v>24200000</v>
      </c>
      <c r="Q6" s="33">
        <v>24100000</v>
      </c>
      <c r="R6" s="33">
        <v>28051234</v>
      </c>
      <c r="S6" s="33">
        <v>45640</v>
      </c>
      <c r="T6" s="33">
        <v>40000</v>
      </c>
      <c r="U6" s="33">
        <v>37500</v>
      </c>
      <c r="V6" s="33">
        <f>SUM(S6)*101.59%</f>
        <v>46365.675999999999</v>
      </c>
      <c r="W6" s="33">
        <f>SUM(N6)*103.1%</f>
        <v>53230014.499999993</v>
      </c>
      <c r="X6" s="33">
        <f>SUM(R6)*101.2%</f>
        <v>28387848.808000002</v>
      </c>
      <c r="Y6" s="33">
        <v>0</v>
      </c>
      <c r="Z6" s="33" t="s">
        <v>43</v>
      </c>
      <c r="AA6" s="54" t="s">
        <v>44</v>
      </c>
      <c r="AB6" s="94">
        <v>0.6</v>
      </c>
      <c r="AC6" s="55" t="s">
        <v>45</v>
      </c>
      <c r="AD6" s="55" t="s">
        <v>46</v>
      </c>
      <c r="AE6" s="55" t="s">
        <v>47</v>
      </c>
      <c r="AF6" s="55" t="s">
        <v>48</v>
      </c>
      <c r="AG6" s="55" t="s">
        <v>49</v>
      </c>
      <c r="AH6" s="55" t="s">
        <v>50</v>
      </c>
      <c r="AI6" s="55" t="s">
        <v>51</v>
      </c>
    </row>
    <row r="7" spans="1:39" s="17" customFormat="1" ht="38.25" x14ac:dyDescent="0.2">
      <c r="A7" s="37" t="s">
        <v>37</v>
      </c>
      <c r="B7" s="36" t="s">
        <v>38</v>
      </c>
      <c r="C7" s="36" t="s">
        <v>39</v>
      </c>
      <c r="D7" s="36"/>
      <c r="E7" s="36"/>
      <c r="F7" s="36"/>
      <c r="G7" s="52"/>
      <c r="H7" s="36" t="s">
        <v>52</v>
      </c>
      <c r="I7" s="36" t="s">
        <v>52</v>
      </c>
      <c r="J7" s="36" t="s">
        <v>53</v>
      </c>
      <c r="K7" s="160">
        <v>0</v>
      </c>
      <c r="L7" s="264"/>
      <c r="M7" s="264"/>
      <c r="N7" s="60">
        <f t="shared" ref="N7:N26" si="0">SUM(K7)*101.9%</f>
        <v>0</v>
      </c>
      <c r="O7" s="98">
        <v>75000</v>
      </c>
      <c r="P7" s="33"/>
      <c r="Q7" s="33"/>
      <c r="R7" s="39">
        <f t="shared" ref="R7:R26" si="1">SUM(O7)*101.59%</f>
        <v>76192.5</v>
      </c>
      <c r="S7" s="33" t="s">
        <v>54</v>
      </c>
      <c r="T7" s="33"/>
      <c r="U7" s="33"/>
      <c r="V7" s="33">
        <f t="shared" ref="V7:V26" si="2">SUM(S7)*101.59%</f>
        <v>0</v>
      </c>
      <c r="W7" s="33">
        <f t="shared" ref="W7:W26" si="3">SUM(N7)*103.1%</f>
        <v>0</v>
      </c>
      <c r="X7" s="33">
        <f t="shared" ref="X7:X26" si="4">SUM(R7)*101.2%</f>
        <v>77106.81</v>
      </c>
      <c r="Y7" s="33">
        <v>0</v>
      </c>
      <c r="Z7" s="36" t="s">
        <v>53</v>
      </c>
      <c r="AA7" s="54"/>
      <c r="AB7" s="94"/>
      <c r="AC7" s="55"/>
      <c r="AD7" s="55"/>
      <c r="AE7" s="55"/>
      <c r="AF7" s="55"/>
      <c r="AG7" s="55"/>
      <c r="AH7" s="55"/>
      <c r="AI7" s="55"/>
    </row>
    <row r="8" spans="1:39" s="16" customFormat="1" ht="89.25" x14ac:dyDescent="0.2">
      <c r="A8" s="37" t="s">
        <v>55</v>
      </c>
      <c r="B8" s="36" t="s">
        <v>38</v>
      </c>
      <c r="C8" s="36" t="s">
        <v>39</v>
      </c>
      <c r="D8" s="36" t="s">
        <v>40</v>
      </c>
      <c r="E8" s="56" t="s">
        <v>40</v>
      </c>
      <c r="F8" s="56" t="s">
        <v>54</v>
      </c>
      <c r="G8" s="56">
        <v>616</v>
      </c>
      <c r="H8" s="36" t="s">
        <v>56</v>
      </c>
      <c r="I8" s="56">
        <v>1</v>
      </c>
      <c r="J8" s="36" t="s">
        <v>57</v>
      </c>
      <c r="K8" s="99"/>
      <c r="L8" s="265"/>
      <c r="M8" s="265"/>
      <c r="N8" s="60">
        <f t="shared" si="0"/>
        <v>0</v>
      </c>
      <c r="O8" s="98">
        <f>SUM(P8)*114.1%</f>
        <v>484925</v>
      </c>
      <c r="P8" s="33">
        <v>425000</v>
      </c>
      <c r="Q8" s="33">
        <v>405250</v>
      </c>
      <c r="R8" s="33">
        <f t="shared" si="1"/>
        <v>492635.3075</v>
      </c>
      <c r="S8" s="33" t="s">
        <v>58</v>
      </c>
      <c r="T8" s="33" t="s">
        <v>58</v>
      </c>
      <c r="U8" s="33" t="s">
        <v>58</v>
      </c>
      <c r="V8" s="33">
        <f t="shared" si="2"/>
        <v>0</v>
      </c>
      <c r="W8" s="33">
        <f t="shared" si="3"/>
        <v>0</v>
      </c>
      <c r="X8" s="33">
        <f t="shared" si="4"/>
        <v>498546.93118999997</v>
      </c>
      <c r="Y8" s="33">
        <v>0</v>
      </c>
      <c r="Z8" s="57" t="s">
        <v>59</v>
      </c>
      <c r="AA8" s="36" t="s">
        <v>40</v>
      </c>
      <c r="AB8" s="93">
        <v>0.5</v>
      </c>
      <c r="AC8" s="36" t="s">
        <v>45</v>
      </c>
      <c r="AD8" s="55" t="s">
        <v>46</v>
      </c>
      <c r="AE8" s="55" t="s">
        <v>47</v>
      </c>
      <c r="AF8" s="55" t="s">
        <v>48</v>
      </c>
      <c r="AG8" s="55" t="s">
        <v>49</v>
      </c>
      <c r="AH8" s="55" t="s">
        <v>50</v>
      </c>
      <c r="AI8" s="36"/>
      <c r="AJ8" s="15"/>
      <c r="AK8" s="15"/>
      <c r="AL8" s="15"/>
      <c r="AM8" s="15"/>
    </row>
    <row r="9" spans="1:39" s="17" customFormat="1" ht="140.25" x14ac:dyDescent="0.2">
      <c r="A9" s="37" t="s">
        <v>60</v>
      </c>
      <c r="B9" s="36" t="s">
        <v>38</v>
      </c>
      <c r="C9" s="36" t="s">
        <v>39</v>
      </c>
      <c r="D9" s="36" t="s">
        <v>40</v>
      </c>
      <c r="E9" s="36" t="s">
        <v>40</v>
      </c>
      <c r="F9" s="36" t="str">
        <f t="shared" ref="F9:F20" si="5">IF($E9="Yes","n/a","")</f>
        <v>n/a</v>
      </c>
      <c r="G9" s="52">
        <v>4882</v>
      </c>
      <c r="H9" s="36" t="s">
        <v>61</v>
      </c>
      <c r="I9" s="53">
        <v>3</v>
      </c>
      <c r="J9" s="36" t="s">
        <v>62</v>
      </c>
      <c r="K9" s="159">
        <v>18843304</v>
      </c>
      <c r="L9" s="33">
        <f t="shared" ref="L9:L23" si="6">M9*103%</f>
        <v>16471567.390000001</v>
      </c>
      <c r="M9" s="33">
        <v>15991813</v>
      </c>
      <c r="N9" s="60">
        <f t="shared" si="0"/>
        <v>19201326.776000004</v>
      </c>
      <c r="O9" s="98">
        <f t="shared" ref="O9:O15" si="7">SUM(P9)*114.1%</f>
        <v>342300</v>
      </c>
      <c r="P9" s="33">
        <v>300000</v>
      </c>
      <c r="Q9" s="33">
        <v>285000</v>
      </c>
      <c r="R9" s="33">
        <v>386150</v>
      </c>
      <c r="S9" s="33" t="s">
        <v>58</v>
      </c>
      <c r="T9" s="33" t="s">
        <v>58</v>
      </c>
      <c r="U9" s="33" t="s">
        <v>58</v>
      </c>
      <c r="V9" s="33">
        <f t="shared" si="2"/>
        <v>0</v>
      </c>
      <c r="W9" s="33">
        <f>SUM(N9)*103.1%</f>
        <v>19796567.906056002</v>
      </c>
      <c r="X9" s="33">
        <f t="shared" si="4"/>
        <v>390783.8</v>
      </c>
      <c r="Y9" s="33">
        <v>0</v>
      </c>
      <c r="Z9" s="33" t="s">
        <v>63</v>
      </c>
      <c r="AA9" s="36" t="s">
        <v>44</v>
      </c>
      <c r="AB9" s="93">
        <v>1</v>
      </c>
      <c r="AC9" s="55" t="s">
        <v>45</v>
      </c>
      <c r="AD9" s="55" t="s">
        <v>46</v>
      </c>
      <c r="AE9" s="55" t="s">
        <v>47</v>
      </c>
      <c r="AF9" s="55" t="s">
        <v>48</v>
      </c>
      <c r="AG9" s="55" t="s">
        <v>49</v>
      </c>
      <c r="AH9" s="55" t="s">
        <v>50</v>
      </c>
      <c r="AI9" s="36"/>
    </row>
    <row r="10" spans="1:39" s="17" customFormat="1" ht="12.75" x14ac:dyDescent="0.2">
      <c r="A10" s="37"/>
      <c r="B10" s="36"/>
      <c r="C10" s="36"/>
      <c r="D10" s="36"/>
      <c r="E10" s="36"/>
      <c r="F10" s="36"/>
      <c r="G10" s="52"/>
      <c r="H10" s="36"/>
      <c r="I10" s="53"/>
      <c r="J10" s="36"/>
      <c r="K10" s="159"/>
      <c r="L10" s="33"/>
      <c r="M10" s="33"/>
      <c r="N10" s="60"/>
      <c r="O10" s="98"/>
      <c r="P10" s="33"/>
      <c r="Q10" s="33"/>
      <c r="R10" s="33"/>
      <c r="S10" s="33"/>
      <c r="T10" s="33"/>
      <c r="U10" s="33"/>
      <c r="V10" s="33"/>
      <c r="W10" s="33"/>
      <c r="X10" s="33"/>
      <c r="Y10" s="33"/>
      <c r="Z10" s="33"/>
      <c r="AA10" s="36"/>
      <c r="AB10" s="93"/>
      <c r="AC10" s="55"/>
      <c r="AD10" s="55"/>
      <c r="AE10" s="55"/>
      <c r="AF10" s="55"/>
      <c r="AG10" s="55"/>
      <c r="AH10" s="55"/>
      <c r="AI10" s="36"/>
    </row>
    <row r="11" spans="1:39" s="17" customFormat="1" ht="51" x14ac:dyDescent="0.2">
      <c r="A11" s="37" t="s">
        <v>60</v>
      </c>
      <c r="B11" s="36" t="s">
        <v>38</v>
      </c>
      <c r="C11" s="36" t="s">
        <v>39</v>
      </c>
      <c r="D11" s="36" t="s">
        <v>40</v>
      </c>
      <c r="E11" s="36" t="s">
        <v>40</v>
      </c>
      <c r="F11" s="36" t="str">
        <f t="shared" si="5"/>
        <v>n/a</v>
      </c>
      <c r="G11" s="52">
        <v>4882</v>
      </c>
      <c r="H11" s="36" t="s">
        <v>52</v>
      </c>
      <c r="I11" s="36" t="s">
        <v>52</v>
      </c>
      <c r="J11" s="36" t="s">
        <v>64</v>
      </c>
      <c r="K11" s="33">
        <v>0</v>
      </c>
      <c r="L11" s="33"/>
      <c r="M11" s="33"/>
      <c r="N11" s="60">
        <f t="shared" si="0"/>
        <v>0</v>
      </c>
      <c r="O11" s="98">
        <v>249190</v>
      </c>
      <c r="P11" s="33"/>
      <c r="Q11" s="33"/>
      <c r="R11" s="39">
        <f t="shared" si="1"/>
        <v>253152.12100000001</v>
      </c>
      <c r="S11" s="33" t="s">
        <v>54</v>
      </c>
      <c r="T11" s="33"/>
      <c r="U11" s="33"/>
      <c r="V11" s="33">
        <f t="shared" si="2"/>
        <v>0</v>
      </c>
      <c r="W11" s="33">
        <f t="shared" si="3"/>
        <v>0</v>
      </c>
      <c r="X11" s="33">
        <f t="shared" si="4"/>
        <v>256189.946452</v>
      </c>
      <c r="Y11" s="33">
        <v>0</v>
      </c>
      <c r="Z11" s="36" t="s">
        <v>65</v>
      </c>
      <c r="AA11" s="36"/>
      <c r="AB11" s="93"/>
      <c r="AC11" s="55"/>
      <c r="AD11" s="55"/>
      <c r="AE11" s="55"/>
      <c r="AF11" s="55"/>
      <c r="AG11" s="55"/>
      <c r="AH11" s="55"/>
      <c r="AI11" s="36"/>
    </row>
    <row r="12" spans="1:39" s="17" customFormat="1" ht="76.5" x14ac:dyDescent="0.2">
      <c r="A12" s="37" t="s">
        <v>66</v>
      </c>
      <c r="B12" s="36" t="s">
        <v>38</v>
      </c>
      <c r="C12" s="36" t="s">
        <v>39</v>
      </c>
      <c r="D12" s="36" t="s">
        <v>40</v>
      </c>
      <c r="E12" s="36" t="s">
        <v>40</v>
      </c>
      <c r="F12" s="36" t="str">
        <f t="shared" si="5"/>
        <v>n/a</v>
      </c>
      <c r="G12" s="52">
        <v>4254</v>
      </c>
      <c r="H12" s="36" t="s">
        <v>67</v>
      </c>
      <c r="I12" s="53">
        <v>3</v>
      </c>
      <c r="J12" s="36" t="s">
        <v>68</v>
      </c>
      <c r="K12" s="159">
        <v>17806995</v>
      </c>
      <c r="L12" s="33">
        <f t="shared" si="6"/>
        <v>15565693.720000001</v>
      </c>
      <c r="M12" s="33">
        <v>15112324</v>
      </c>
      <c r="N12" s="60">
        <f t="shared" si="0"/>
        <v>18145327.905000001</v>
      </c>
      <c r="O12" s="98">
        <f t="shared" si="7"/>
        <v>656075</v>
      </c>
      <c r="P12" s="33">
        <v>575000</v>
      </c>
      <c r="Q12" s="33">
        <v>555000</v>
      </c>
      <c r="R12" s="33">
        <f t="shared" si="1"/>
        <v>666506.59250000003</v>
      </c>
      <c r="S12" s="33" t="s">
        <v>58</v>
      </c>
      <c r="T12" s="33" t="s">
        <v>58</v>
      </c>
      <c r="U12" s="33" t="s">
        <v>58</v>
      </c>
      <c r="V12" s="33">
        <f t="shared" si="2"/>
        <v>0</v>
      </c>
      <c r="W12" s="33">
        <f t="shared" si="3"/>
        <v>18707833.070055</v>
      </c>
      <c r="X12" s="33">
        <f t="shared" si="4"/>
        <v>674504.67161000008</v>
      </c>
      <c r="Y12" s="33">
        <v>0</v>
      </c>
      <c r="Z12" s="33" t="s">
        <v>69</v>
      </c>
      <c r="AA12" s="54" t="s">
        <v>44</v>
      </c>
      <c r="AB12" s="93">
        <v>1</v>
      </c>
      <c r="AC12" s="55" t="s">
        <v>45</v>
      </c>
      <c r="AD12" s="55" t="s">
        <v>46</v>
      </c>
      <c r="AE12" s="55" t="s">
        <v>47</v>
      </c>
      <c r="AF12" s="55" t="s">
        <v>48</v>
      </c>
      <c r="AG12" s="55" t="s">
        <v>49</v>
      </c>
      <c r="AH12" s="55" t="s">
        <v>50</v>
      </c>
      <c r="AI12" s="36"/>
    </row>
    <row r="13" spans="1:39" s="17" customFormat="1" ht="102" x14ac:dyDescent="0.2">
      <c r="A13" s="37" t="s">
        <v>70</v>
      </c>
      <c r="B13" s="36" t="s">
        <v>38</v>
      </c>
      <c r="C13" s="36" t="s">
        <v>39</v>
      </c>
      <c r="D13" s="36" t="s">
        <v>40</v>
      </c>
      <c r="E13" s="36" t="s">
        <v>40</v>
      </c>
      <c r="F13" s="36" t="str">
        <f t="shared" si="5"/>
        <v>n/a</v>
      </c>
      <c r="G13" s="52">
        <v>6068</v>
      </c>
      <c r="H13" s="36" t="s">
        <v>71</v>
      </c>
      <c r="I13" s="53">
        <v>2</v>
      </c>
      <c r="J13" s="36" t="s">
        <v>72</v>
      </c>
      <c r="K13" s="159">
        <v>18510505</v>
      </c>
      <c r="L13" s="57">
        <f t="shared" si="6"/>
        <v>16180656.25</v>
      </c>
      <c r="M13" s="33">
        <v>15709375</v>
      </c>
      <c r="N13" s="174">
        <v>19097205</v>
      </c>
      <c r="O13" s="98">
        <v>816967</v>
      </c>
      <c r="P13" s="33">
        <v>545000</v>
      </c>
      <c r="Q13" s="33">
        <v>520000</v>
      </c>
      <c r="R13" s="33">
        <f t="shared" si="1"/>
        <v>829956.77529999998</v>
      </c>
      <c r="S13" s="33" t="s">
        <v>58</v>
      </c>
      <c r="T13" s="33" t="s">
        <v>58</v>
      </c>
      <c r="U13" s="33" t="s">
        <v>58</v>
      </c>
      <c r="V13" s="33">
        <f t="shared" si="2"/>
        <v>0</v>
      </c>
      <c r="W13" s="33">
        <f t="shared" si="3"/>
        <v>19689218.354999997</v>
      </c>
      <c r="X13" s="33">
        <f t="shared" si="4"/>
        <v>839916.25660359999</v>
      </c>
      <c r="Y13" s="33">
        <v>0</v>
      </c>
      <c r="Z13" s="33" t="s">
        <v>73</v>
      </c>
      <c r="AA13" s="54" t="s">
        <v>44</v>
      </c>
      <c r="AB13" s="93">
        <v>0.2</v>
      </c>
      <c r="AC13" s="55" t="s">
        <v>45</v>
      </c>
      <c r="AD13" s="55" t="s">
        <v>46</v>
      </c>
      <c r="AE13" s="55" t="s">
        <v>47</v>
      </c>
      <c r="AF13" s="55" t="s">
        <v>48</v>
      </c>
      <c r="AG13" s="55" t="s">
        <v>49</v>
      </c>
      <c r="AH13" s="55" t="s">
        <v>50</v>
      </c>
      <c r="AI13" s="55" t="s">
        <v>74</v>
      </c>
      <c r="AJ13" s="17" t="s">
        <v>75</v>
      </c>
    </row>
    <row r="14" spans="1:39" s="17" customFormat="1" ht="51.75" customHeight="1" x14ac:dyDescent="0.2">
      <c r="A14" s="37" t="s">
        <v>76</v>
      </c>
      <c r="B14" s="36" t="s">
        <v>38</v>
      </c>
      <c r="C14" s="36" t="s">
        <v>39</v>
      </c>
      <c r="D14" s="36"/>
      <c r="E14" s="36"/>
      <c r="F14" s="36"/>
      <c r="G14" s="52"/>
      <c r="H14" s="36" t="s">
        <v>77</v>
      </c>
      <c r="I14" s="53" t="s">
        <v>77</v>
      </c>
      <c r="J14" s="36" t="s">
        <v>78</v>
      </c>
      <c r="K14" s="159">
        <v>97270</v>
      </c>
      <c r="L14" s="57"/>
      <c r="M14" s="33"/>
      <c r="N14" s="60">
        <f t="shared" si="0"/>
        <v>99118.130000000019</v>
      </c>
      <c r="O14" s="98">
        <v>0</v>
      </c>
      <c r="P14" s="33"/>
      <c r="Q14" s="33"/>
      <c r="R14" s="33">
        <f t="shared" si="1"/>
        <v>0</v>
      </c>
      <c r="S14" s="33" t="s">
        <v>58</v>
      </c>
      <c r="T14" s="33" t="s">
        <v>58</v>
      </c>
      <c r="U14" s="33"/>
      <c r="V14" s="33">
        <f t="shared" si="2"/>
        <v>0</v>
      </c>
      <c r="W14" s="33">
        <f t="shared" si="3"/>
        <v>102190.79203000001</v>
      </c>
      <c r="X14" s="33">
        <f t="shared" si="4"/>
        <v>0</v>
      </c>
      <c r="Y14" s="33">
        <v>0</v>
      </c>
      <c r="Z14" s="33" t="s">
        <v>58</v>
      </c>
      <c r="AA14" s="54"/>
      <c r="AB14" s="93"/>
      <c r="AC14" s="55"/>
      <c r="AD14" s="55"/>
      <c r="AE14" s="55"/>
      <c r="AF14" s="55"/>
      <c r="AG14" s="55"/>
      <c r="AH14" s="55"/>
      <c r="AI14" s="55"/>
    </row>
    <row r="15" spans="1:39" s="17" customFormat="1" ht="51" x14ac:dyDescent="0.2">
      <c r="A15" s="37" t="s">
        <v>79</v>
      </c>
      <c r="B15" s="36" t="s">
        <v>38</v>
      </c>
      <c r="C15" s="36" t="s">
        <v>39</v>
      </c>
      <c r="D15" s="36" t="s">
        <v>40</v>
      </c>
      <c r="E15" s="36" t="s">
        <v>40</v>
      </c>
      <c r="F15" s="36" t="str">
        <f t="shared" si="5"/>
        <v>n/a</v>
      </c>
      <c r="G15" s="52">
        <v>1694</v>
      </c>
      <c r="H15" s="36" t="s">
        <v>80</v>
      </c>
      <c r="I15" s="53">
        <v>3</v>
      </c>
      <c r="J15" s="36" t="s">
        <v>81</v>
      </c>
      <c r="K15" s="159">
        <v>7656095</v>
      </c>
      <c r="L15" s="33">
        <f t="shared" si="6"/>
        <v>6692450.75</v>
      </c>
      <c r="M15" s="33">
        <v>6497525</v>
      </c>
      <c r="N15" s="60">
        <f t="shared" si="0"/>
        <v>7801560.8050000006</v>
      </c>
      <c r="O15" s="98">
        <f t="shared" si="7"/>
        <v>547680</v>
      </c>
      <c r="P15" s="33">
        <v>480000</v>
      </c>
      <c r="Q15" s="33">
        <v>460000</v>
      </c>
      <c r="R15" s="33">
        <f t="shared" si="1"/>
        <v>556388.11199999996</v>
      </c>
      <c r="S15" s="33" t="s">
        <v>58</v>
      </c>
      <c r="T15" s="33" t="s">
        <v>58</v>
      </c>
      <c r="U15" s="33" t="s">
        <v>58</v>
      </c>
      <c r="V15" s="33">
        <f t="shared" si="2"/>
        <v>0</v>
      </c>
      <c r="W15" s="33">
        <f t="shared" si="3"/>
        <v>8043409.1899549998</v>
      </c>
      <c r="X15" s="33">
        <f t="shared" si="4"/>
        <v>563064.76934399991</v>
      </c>
      <c r="Y15" s="33">
        <v>0</v>
      </c>
      <c r="Z15" s="33" t="s">
        <v>82</v>
      </c>
      <c r="AA15" s="54" t="s">
        <v>44</v>
      </c>
      <c r="AB15" s="93">
        <v>0.1</v>
      </c>
      <c r="AC15" s="55" t="s">
        <v>45</v>
      </c>
      <c r="AD15" s="55" t="s">
        <v>46</v>
      </c>
      <c r="AE15" s="55" t="s">
        <v>47</v>
      </c>
      <c r="AF15" s="55" t="s">
        <v>48</v>
      </c>
      <c r="AG15" s="55" t="s">
        <v>49</v>
      </c>
      <c r="AH15" s="55" t="s">
        <v>50</v>
      </c>
      <c r="AI15" s="55"/>
    </row>
    <row r="16" spans="1:39" s="17" customFormat="1" ht="51" x14ac:dyDescent="0.2">
      <c r="A16" s="37" t="s">
        <v>83</v>
      </c>
      <c r="B16" s="36" t="s">
        <v>38</v>
      </c>
      <c r="C16" s="36" t="s">
        <v>39</v>
      </c>
      <c r="D16" s="36" t="s">
        <v>40</v>
      </c>
      <c r="E16" s="36" t="s">
        <v>40</v>
      </c>
      <c r="F16" s="36" t="str">
        <f t="shared" si="5"/>
        <v>n/a</v>
      </c>
      <c r="G16" s="52">
        <v>974</v>
      </c>
      <c r="H16" s="36" t="s">
        <v>84</v>
      </c>
      <c r="I16" s="53">
        <v>1</v>
      </c>
      <c r="J16" s="36" t="s">
        <v>85</v>
      </c>
      <c r="K16" s="159">
        <v>3268561</v>
      </c>
      <c r="L16" s="33">
        <f t="shared" si="6"/>
        <v>2857159.23</v>
      </c>
      <c r="M16" s="33">
        <v>2773941</v>
      </c>
      <c r="N16" s="60">
        <f t="shared" si="0"/>
        <v>3330663.6590000005</v>
      </c>
      <c r="O16" s="98">
        <f>SUM(P16)*114.1%</f>
        <v>154035</v>
      </c>
      <c r="P16" s="33">
        <v>135000</v>
      </c>
      <c r="Q16" s="33">
        <v>130000</v>
      </c>
      <c r="R16" s="33">
        <f t="shared" si="1"/>
        <v>156484.15650000001</v>
      </c>
      <c r="S16" s="33" t="s">
        <v>58</v>
      </c>
      <c r="T16" s="33" t="s">
        <v>58</v>
      </c>
      <c r="U16" s="33" t="s">
        <v>58</v>
      </c>
      <c r="V16" s="33">
        <f t="shared" si="2"/>
        <v>0</v>
      </c>
      <c r="W16" s="33">
        <f t="shared" si="3"/>
        <v>3433914.2324290001</v>
      </c>
      <c r="X16" s="33">
        <f t="shared" si="4"/>
        <v>158361.96637800001</v>
      </c>
      <c r="Y16" s="33">
        <v>0</v>
      </c>
      <c r="Z16" s="33" t="s">
        <v>86</v>
      </c>
      <c r="AA16" s="54" t="s">
        <v>44</v>
      </c>
      <c r="AB16" s="36">
        <v>0</v>
      </c>
      <c r="AC16" s="55" t="s">
        <v>45</v>
      </c>
      <c r="AD16" s="55" t="s">
        <v>46</v>
      </c>
      <c r="AE16" s="55" t="s">
        <v>47</v>
      </c>
      <c r="AF16" s="55" t="s">
        <v>48</v>
      </c>
      <c r="AG16" s="55" t="s">
        <v>49</v>
      </c>
      <c r="AH16" s="55" t="s">
        <v>50</v>
      </c>
      <c r="AI16" s="55"/>
    </row>
    <row r="17" spans="1:36" s="17" customFormat="1" ht="51" x14ac:dyDescent="0.2">
      <c r="A17" s="37" t="s">
        <v>87</v>
      </c>
      <c r="B17" s="36" t="s">
        <v>38</v>
      </c>
      <c r="C17" s="36" t="s">
        <v>39</v>
      </c>
      <c r="D17" s="36" t="s">
        <v>40</v>
      </c>
      <c r="E17" s="36" t="s">
        <v>40</v>
      </c>
      <c r="F17" s="36" t="str">
        <f t="shared" si="5"/>
        <v>n/a</v>
      </c>
      <c r="G17" s="52">
        <v>357</v>
      </c>
      <c r="H17" s="36" t="s">
        <v>88</v>
      </c>
      <c r="I17" s="53">
        <v>1</v>
      </c>
      <c r="J17" s="36" t="s">
        <v>89</v>
      </c>
      <c r="K17" s="159">
        <v>1792129</v>
      </c>
      <c r="L17" s="33">
        <f t="shared" si="6"/>
        <v>1566559.96</v>
      </c>
      <c r="M17" s="33">
        <v>1520932</v>
      </c>
      <c r="N17" s="60">
        <f t="shared" si="0"/>
        <v>1826179.4510000001</v>
      </c>
      <c r="O17" s="98">
        <f>SUM(P17)*114.1%</f>
        <v>96985</v>
      </c>
      <c r="P17" s="33">
        <v>85000</v>
      </c>
      <c r="Q17" s="33">
        <v>81000</v>
      </c>
      <c r="R17" s="33">
        <f t="shared" si="1"/>
        <v>98527.061499999996</v>
      </c>
      <c r="S17" s="33" t="s">
        <v>58</v>
      </c>
      <c r="T17" s="33" t="s">
        <v>58</v>
      </c>
      <c r="U17" s="33" t="s">
        <v>58</v>
      </c>
      <c r="V17" s="33">
        <f t="shared" si="2"/>
        <v>0</v>
      </c>
      <c r="W17" s="33">
        <f t="shared" si="3"/>
        <v>1882791.0139810001</v>
      </c>
      <c r="X17" s="33">
        <f t="shared" si="4"/>
        <v>99709.386237999992</v>
      </c>
      <c r="Y17" s="33">
        <v>0</v>
      </c>
      <c r="Z17" s="33" t="s">
        <v>90</v>
      </c>
      <c r="AA17" s="54" t="s">
        <v>44</v>
      </c>
      <c r="AB17" s="36">
        <v>0</v>
      </c>
      <c r="AC17" s="55" t="s">
        <v>45</v>
      </c>
      <c r="AD17" s="55" t="s">
        <v>46</v>
      </c>
      <c r="AE17" s="55" t="s">
        <v>47</v>
      </c>
      <c r="AF17" s="55" t="s">
        <v>48</v>
      </c>
      <c r="AG17" s="55" t="s">
        <v>49</v>
      </c>
      <c r="AH17" s="55" t="s">
        <v>50</v>
      </c>
      <c r="AI17" s="55"/>
    </row>
    <row r="18" spans="1:36" s="17" customFormat="1" ht="51" x14ac:dyDescent="0.2">
      <c r="A18" s="37" t="s">
        <v>91</v>
      </c>
      <c r="B18" s="36" t="s">
        <v>38</v>
      </c>
      <c r="C18" s="36" t="s">
        <v>39</v>
      </c>
      <c r="D18" s="36" t="s">
        <v>40</v>
      </c>
      <c r="E18" s="36" t="s">
        <v>40</v>
      </c>
      <c r="F18" s="36" t="str">
        <f t="shared" si="5"/>
        <v>n/a</v>
      </c>
      <c r="G18" s="52">
        <v>253</v>
      </c>
      <c r="H18" s="36" t="s">
        <v>92</v>
      </c>
      <c r="I18" s="53">
        <v>3</v>
      </c>
      <c r="J18" s="36" t="s">
        <v>93</v>
      </c>
      <c r="K18" s="159">
        <v>1077442</v>
      </c>
      <c r="L18" s="33">
        <f t="shared" si="6"/>
        <v>941827.88</v>
      </c>
      <c r="M18" s="33">
        <v>914396</v>
      </c>
      <c r="N18" s="60">
        <f t="shared" si="0"/>
        <v>1097913.398</v>
      </c>
      <c r="O18" s="98">
        <f t="shared" ref="O18:O19" si="8">SUM(P18)*114.1%</f>
        <v>45640</v>
      </c>
      <c r="P18" s="33">
        <v>40000</v>
      </c>
      <c r="Q18" s="33">
        <v>37000</v>
      </c>
      <c r="R18" s="33">
        <f t="shared" si="1"/>
        <v>46365.675999999999</v>
      </c>
      <c r="S18" s="33" t="s">
        <v>58</v>
      </c>
      <c r="T18" s="33" t="s">
        <v>58</v>
      </c>
      <c r="U18" s="33" t="s">
        <v>58</v>
      </c>
      <c r="V18" s="33">
        <f t="shared" si="2"/>
        <v>0</v>
      </c>
      <c r="W18" s="33">
        <f t="shared" si="3"/>
        <v>1131948.713338</v>
      </c>
      <c r="X18" s="33">
        <f t="shared" si="4"/>
        <v>46922.064112</v>
      </c>
      <c r="Y18" s="33">
        <v>0</v>
      </c>
      <c r="Z18" s="33" t="s">
        <v>94</v>
      </c>
      <c r="AA18" s="54" t="s">
        <v>44</v>
      </c>
      <c r="AB18" s="36">
        <v>0</v>
      </c>
      <c r="AC18" s="55" t="s">
        <v>45</v>
      </c>
      <c r="AD18" s="55" t="s">
        <v>46</v>
      </c>
      <c r="AE18" s="55" t="s">
        <v>47</v>
      </c>
      <c r="AF18" s="55" t="s">
        <v>48</v>
      </c>
      <c r="AG18" s="55" t="s">
        <v>49</v>
      </c>
      <c r="AH18" s="55" t="s">
        <v>50</v>
      </c>
      <c r="AI18" s="55"/>
    </row>
    <row r="19" spans="1:36" s="17" customFormat="1" ht="51" x14ac:dyDescent="0.2">
      <c r="A19" s="37" t="s">
        <v>95</v>
      </c>
      <c r="B19" s="36" t="s">
        <v>38</v>
      </c>
      <c r="C19" s="36" t="s">
        <v>39</v>
      </c>
      <c r="D19" s="36" t="s">
        <v>40</v>
      </c>
      <c r="E19" s="36" t="s">
        <v>40</v>
      </c>
      <c r="F19" s="36" t="str">
        <f t="shared" si="5"/>
        <v>n/a</v>
      </c>
      <c r="G19" s="52">
        <v>189</v>
      </c>
      <c r="H19" s="36" t="s">
        <v>96</v>
      </c>
      <c r="I19" s="53">
        <v>2</v>
      </c>
      <c r="J19" s="36" t="s">
        <v>97</v>
      </c>
      <c r="K19" s="159">
        <v>737197</v>
      </c>
      <c r="L19" s="33">
        <f t="shared" si="6"/>
        <v>644409.20000000007</v>
      </c>
      <c r="M19" s="33">
        <v>625640</v>
      </c>
      <c r="N19" s="60">
        <f t="shared" si="0"/>
        <v>751203.74300000013</v>
      </c>
      <c r="O19" s="98">
        <f t="shared" si="8"/>
        <v>34230</v>
      </c>
      <c r="P19" s="33">
        <v>30000</v>
      </c>
      <c r="Q19" s="33">
        <v>26000</v>
      </c>
      <c r="R19" s="33">
        <f t="shared" si="1"/>
        <v>34774.256999999998</v>
      </c>
      <c r="S19" s="33" t="s">
        <v>58</v>
      </c>
      <c r="T19" s="33" t="s">
        <v>58</v>
      </c>
      <c r="U19" s="33" t="s">
        <v>58</v>
      </c>
      <c r="V19" s="33">
        <f t="shared" si="2"/>
        <v>0</v>
      </c>
      <c r="W19" s="33">
        <f t="shared" si="3"/>
        <v>774491.05903300003</v>
      </c>
      <c r="X19" s="33">
        <f t="shared" si="4"/>
        <v>35191.548083999995</v>
      </c>
      <c r="Y19" s="33">
        <v>0</v>
      </c>
      <c r="Z19" s="33" t="s">
        <v>94</v>
      </c>
      <c r="AA19" s="54" t="s">
        <v>44</v>
      </c>
      <c r="AB19" s="36">
        <v>0</v>
      </c>
      <c r="AC19" s="55" t="s">
        <v>45</v>
      </c>
      <c r="AD19" s="55" t="s">
        <v>46</v>
      </c>
      <c r="AE19" s="55" t="s">
        <v>47</v>
      </c>
      <c r="AF19" s="55" t="s">
        <v>48</v>
      </c>
      <c r="AG19" s="55" t="s">
        <v>49</v>
      </c>
      <c r="AH19" s="55" t="s">
        <v>50</v>
      </c>
      <c r="AI19" s="55"/>
    </row>
    <row r="20" spans="1:36" s="19" customFormat="1" ht="122.25" customHeight="1" x14ac:dyDescent="0.2">
      <c r="A20" s="37" t="s">
        <v>98</v>
      </c>
      <c r="B20" s="36" t="s">
        <v>38</v>
      </c>
      <c r="C20" s="36" t="s">
        <v>39</v>
      </c>
      <c r="D20" s="36" t="s">
        <v>40</v>
      </c>
      <c r="E20" s="36" t="s">
        <v>40</v>
      </c>
      <c r="F20" s="36" t="str">
        <f t="shared" si="5"/>
        <v>n/a</v>
      </c>
      <c r="G20" s="52">
        <v>2540</v>
      </c>
      <c r="H20" s="36" t="s">
        <v>99</v>
      </c>
      <c r="I20" s="36">
        <v>3</v>
      </c>
      <c r="J20" s="33" t="s">
        <v>100</v>
      </c>
      <c r="K20" s="159">
        <v>11370951</v>
      </c>
      <c r="L20" s="33">
        <f t="shared" si="6"/>
        <v>9939730.7200000007</v>
      </c>
      <c r="M20" s="33">
        <v>9650224</v>
      </c>
      <c r="N20" s="60">
        <f t="shared" si="0"/>
        <v>11586999.069000002</v>
      </c>
      <c r="O20" s="98">
        <f>SUM(P20)*114.1%</f>
        <v>952735</v>
      </c>
      <c r="P20" s="33">
        <v>835000</v>
      </c>
      <c r="Q20" s="33">
        <v>810000</v>
      </c>
      <c r="R20" s="33">
        <f t="shared" si="1"/>
        <v>967883.4865</v>
      </c>
      <c r="S20" s="33" t="s">
        <v>58</v>
      </c>
      <c r="T20" s="33" t="s">
        <v>58</v>
      </c>
      <c r="U20" s="33" t="s">
        <v>58</v>
      </c>
      <c r="V20" s="33">
        <f t="shared" si="2"/>
        <v>0</v>
      </c>
      <c r="W20" s="33">
        <f t="shared" si="3"/>
        <v>11946196.040139001</v>
      </c>
      <c r="X20" s="33">
        <f t="shared" si="4"/>
        <v>979498.088338</v>
      </c>
      <c r="Y20" s="33">
        <v>0</v>
      </c>
      <c r="Z20" s="33" t="s">
        <v>101</v>
      </c>
      <c r="AA20" s="54" t="s">
        <v>44</v>
      </c>
      <c r="AB20" s="93">
        <v>0.05</v>
      </c>
      <c r="AC20" s="55" t="s">
        <v>45</v>
      </c>
      <c r="AD20" s="55" t="s">
        <v>46</v>
      </c>
      <c r="AE20" s="55" t="s">
        <v>47</v>
      </c>
      <c r="AF20" s="55" t="s">
        <v>48</v>
      </c>
      <c r="AG20" s="55" t="s">
        <v>49</v>
      </c>
      <c r="AH20" s="55" t="s">
        <v>50</v>
      </c>
      <c r="AI20" s="55"/>
    </row>
    <row r="21" spans="1:36" s="20" customFormat="1" ht="51" x14ac:dyDescent="0.2">
      <c r="A21" s="37" t="s">
        <v>102</v>
      </c>
      <c r="B21" s="175" t="s">
        <v>38</v>
      </c>
      <c r="C21" s="175" t="s">
        <v>39</v>
      </c>
      <c r="D21" s="175" t="s">
        <v>40</v>
      </c>
      <c r="E21" s="175" t="s">
        <v>40</v>
      </c>
      <c r="F21" s="175" t="s">
        <v>54</v>
      </c>
      <c r="G21" s="176">
        <v>848</v>
      </c>
      <c r="H21" s="175" t="s">
        <v>103</v>
      </c>
      <c r="I21" s="175">
        <v>2</v>
      </c>
      <c r="J21" s="177" t="s">
        <v>104</v>
      </c>
      <c r="K21" s="174">
        <v>2904672</v>
      </c>
      <c r="L21" s="39">
        <f t="shared" si="6"/>
        <v>2539048.88</v>
      </c>
      <c r="M21" s="39">
        <v>2465096</v>
      </c>
      <c r="N21" s="174">
        <f t="shared" si="0"/>
        <v>2959860.7680000002</v>
      </c>
      <c r="O21" s="178">
        <f>SUM(P21)*114.1%</f>
        <v>154035</v>
      </c>
      <c r="P21" s="39">
        <v>135000</v>
      </c>
      <c r="Q21" s="39">
        <v>130000</v>
      </c>
      <c r="R21" s="39">
        <f t="shared" si="1"/>
        <v>156484.15650000001</v>
      </c>
      <c r="S21" s="33" t="s">
        <v>58</v>
      </c>
      <c r="T21" s="33" t="s">
        <v>58</v>
      </c>
      <c r="U21" s="33" t="s">
        <v>58</v>
      </c>
      <c r="V21" s="33">
        <f t="shared" si="2"/>
        <v>0</v>
      </c>
      <c r="W21" s="33">
        <f t="shared" si="3"/>
        <v>3051616.451808</v>
      </c>
      <c r="X21" s="33">
        <f t="shared" si="4"/>
        <v>158361.96637800001</v>
      </c>
      <c r="Y21" s="33">
        <v>0</v>
      </c>
      <c r="Z21" s="33" t="s">
        <v>105</v>
      </c>
      <c r="AA21" s="54" t="s">
        <v>44</v>
      </c>
      <c r="AB21" s="93">
        <v>1</v>
      </c>
      <c r="AC21" s="55" t="s">
        <v>45</v>
      </c>
      <c r="AD21" s="55" t="s">
        <v>46</v>
      </c>
      <c r="AE21" s="55" t="s">
        <v>47</v>
      </c>
      <c r="AF21" s="55" t="s">
        <v>48</v>
      </c>
      <c r="AG21" s="55" t="s">
        <v>49</v>
      </c>
      <c r="AH21" s="55" t="s">
        <v>50</v>
      </c>
      <c r="AI21" s="55"/>
      <c r="AJ21" s="21"/>
    </row>
    <row r="22" spans="1:36" s="21" customFormat="1" ht="51" x14ac:dyDescent="0.2">
      <c r="A22" s="37" t="s">
        <v>106</v>
      </c>
      <c r="B22" s="175" t="s">
        <v>95</v>
      </c>
      <c r="C22" s="175" t="s">
        <v>39</v>
      </c>
      <c r="D22" s="175" t="s">
        <v>40</v>
      </c>
      <c r="E22" s="175" t="s">
        <v>40</v>
      </c>
      <c r="F22" s="175" t="s">
        <v>40</v>
      </c>
      <c r="G22" s="176">
        <v>300</v>
      </c>
      <c r="H22" s="175" t="s">
        <v>107</v>
      </c>
      <c r="I22" s="175">
        <v>1</v>
      </c>
      <c r="J22" s="177" t="s">
        <v>108</v>
      </c>
      <c r="K22" s="174">
        <v>20056</v>
      </c>
      <c r="L22" s="39">
        <f t="shared" si="6"/>
        <v>17531.63</v>
      </c>
      <c r="M22" s="39">
        <v>17021</v>
      </c>
      <c r="N22" s="174">
        <f t="shared" si="0"/>
        <v>20437.064000000002</v>
      </c>
      <c r="O22" s="178">
        <f t="shared" ref="O22:O23" si="9">SUM(P22)*114.1%</f>
        <v>1369.2</v>
      </c>
      <c r="P22" s="39">
        <v>1200</v>
      </c>
      <c r="Q22" s="39">
        <v>1100</v>
      </c>
      <c r="R22" s="39">
        <f t="shared" si="1"/>
        <v>1390.97028</v>
      </c>
      <c r="S22" s="33" t="s">
        <v>58</v>
      </c>
      <c r="T22" s="33" t="s">
        <v>58</v>
      </c>
      <c r="U22" s="33" t="s">
        <v>58</v>
      </c>
      <c r="V22" s="33">
        <f t="shared" si="2"/>
        <v>0</v>
      </c>
      <c r="W22" s="33">
        <f t="shared" si="3"/>
        <v>21070.612983999999</v>
      </c>
      <c r="X22" s="33">
        <f t="shared" si="4"/>
        <v>1407.6619233599999</v>
      </c>
      <c r="Y22" s="33">
        <v>0</v>
      </c>
      <c r="Z22" s="39" t="s">
        <v>109</v>
      </c>
      <c r="AA22" s="54" t="s">
        <v>44</v>
      </c>
      <c r="AB22" s="36">
        <v>0</v>
      </c>
      <c r="AC22" s="55" t="s">
        <v>45</v>
      </c>
      <c r="AD22" s="55" t="s">
        <v>46</v>
      </c>
      <c r="AE22" s="55" t="s">
        <v>47</v>
      </c>
      <c r="AF22" s="55" t="s">
        <v>48</v>
      </c>
      <c r="AG22" s="55" t="s">
        <v>49</v>
      </c>
      <c r="AH22" s="55" t="s">
        <v>50</v>
      </c>
      <c r="AI22" s="55"/>
    </row>
    <row r="23" spans="1:36" s="22" customFormat="1" ht="89.25" x14ac:dyDescent="0.2">
      <c r="A23" s="37" t="s">
        <v>110</v>
      </c>
      <c r="B23" s="175" t="s">
        <v>111</v>
      </c>
      <c r="C23" s="175" t="s">
        <v>112</v>
      </c>
      <c r="D23" s="175" t="s">
        <v>40</v>
      </c>
      <c r="E23" s="175" t="s">
        <v>44</v>
      </c>
      <c r="F23" s="175" t="s">
        <v>54</v>
      </c>
      <c r="G23" s="176">
        <v>2615</v>
      </c>
      <c r="H23" s="175" t="s">
        <v>113</v>
      </c>
      <c r="I23" s="179">
        <v>5</v>
      </c>
      <c r="J23" s="177" t="s">
        <v>114</v>
      </c>
      <c r="K23" s="174">
        <v>10026329</v>
      </c>
      <c r="L23" s="39">
        <f t="shared" si="6"/>
        <v>8764352.4000000004</v>
      </c>
      <c r="M23" s="39">
        <v>8509080</v>
      </c>
      <c r="N23" s="174">
        <v>10216829</v>
      </c>
      <c r="O23" s="178">
        <f t="shared" si="9"/>
        <v>405055</v>
      </c>
      <c r="P23" s="39">
        <v>355000</v>
      </c>
      <c r="Q23" s="39">
        <v>332000</v>
      </c>
      <c r="R23" s="39">
        <f t="shared" si="1"/>
        <v>411495.37450000003</v>
      </c>
      <c r="S23" s="33" t="s">
        <v>58</v>
      </c>
      <c r="T23" s="33" t="s">
        <v>58</v>
      </c>
      <c r="U23" s="33" t="s">
        <v>58</v>
      </c>
      <c r="V23" s="33">
        <f t="shared" si="2"/>
        <v>0</v>
      </c>
      <c r="W23" s="33">
        <f t="shared" si="3"/>
        <v>10533550.698999999</v>
      </c>
      <c r="X23" s="33">
        <f t="shared" si="4"/>
        <v>416433.31899400003</v>
      </c>
      <c r="Y23" s="33">
        <v>0</v>
      </c>
      <c r="Z23" s="39" t="s">
        <v>115</v>
      </c>
      <c r="AA23" s="54" t="s">
        <v>44</v>
      </c>
      <c r="AB23" s="93">
        <v>1</v>
      </c>
      <c r="AC23" s="55" t="s">
        <v>45</v>
      </c>
      <c r="AD23" s="55" t="s">
        <v>116</v>
      </c>
      <c r="AE23" s="55" t="s">
        <v>117</v>
      </c>
      <c r="AF23" s="55" t="s">
        <v>48</v>
      </c>
      <c r="AG23" s="55" t="s">
        <v>49</v>
      </c>
      <c r="AH23" s="55" t="s">
        <v>50</v>
      </c>
      <c r="AI23" s="55"/>
    </row>
    <row r="24" spans="1:36" s="19" customFormat="1" ht="51" x14ac:dyDescent="0.2">
      <c r="A24" s="36" t="s">
        <v>118</v>
      </c>
      <c r="B24" s="175" t="s">
        <v>119</v>
      </c>
      <c r="C24" s="175" t="s">
        <v>120</v>
      </c>
      <c r="D24" s="175" t="s">
        <v>40</v>
      </c>
      <c r="E24" s="175" t="s">
        <v>44</v>
      </c>
      <c r="F24" s="175" t="s">
        <v>121</v>
      </c>
      <c r="G24" s="177" t="s">
        <v>122</v>
      </c>
      <c r="H24" s="175" t="s">
        <v>122</v>
      </c>
      <c r="I24" s="179">
        <v>2</v>
      </c>
      <c r="J24" s="177" t="s">
        <v>123</v>
      </c>
      <c r="K24" s="177">
        <v>0</v>
      </c>
      <c r="L24" s="39" t="s">
        <v>58</v>
      </c>
      <c r="M24" s="39" t="s">
        <v>58</v>
      </c>
      <c r="N24" s="174">
        <f t="shared" si="0"/>
        <v>0</v>
      </c>
      <c r="O24" s="39">
        <v>0</v>
      </c>
      <c r="P24" s="39" t="s">
        <v>58</v>
      </c>
      <c r="Q24" s="39" t="s">
        <v>58</v>
      </c>
      <c r="R24" s="39">
        <f t="shared" si="1"/>
        <v>0</v>
      </c>
      <c r="S24" s="33" t="s">
        <v>58</v>
      </c>
      <c r="T24" s="33" t="s">
        <v>58</v>
      </c>
      <c r="U24" s="33" t="s">
        <v>58</v>
      </c>
      <c r="V24" s="33">
        <f t="shared" si="2"/>
        <v>0</v>
      </c>
      <c r="W24" s="33">
        <f t="shared" si="3"/>
        <v>0</v>
      </c>
      <c r="X24" s="33">
        <f t="shared" si="4"/>
        <v>0</v>
      </c>
      <c r="Y24" s="33">
        <v>0</v>
      </c>
      <c r="Z24" s="33" t="s">
        <v>124</v>
      </c>
      <c r="AA24" s="54" t="s">
        <v>44</v>
      </c>
      <c r="AB24" s="36" t="s">
        <v>117</v>
      </c>
      <c r="AC24" s="55" t="s">
        <v>45</v>
      </c>
      <c r="AD24" s="55" t="s">
        <v>116</v>
      </c>
      <c r="AE24" s="55" t="s">
        <v>47</v>
      </c>
      <c r="AF24" s="55" t="s">
        <v>48</v>
      </c>
      <c r="AG24" s="55" t="s">
        <v>49</v>
      </c>
      <c r="AH24" s="55" t="s">
        <v>50</v>
      </c>
      <c r="AI24" s="55"/>
    </row>
    <row r="25" spans="1:36" s="19" customFormat="1" ht="76.5" x14ac:dyDescent="0.2">
      <c r="A25" s="36" t="s">
        <v>125</v>
      </c>
      <c r="B25" s="175" t="s">
        <v>126</v>
      </c>
      <c r="C25" s="175" t="s">
        <v>39</v>
      </c>
      <c r="D25" s="175" t="s">
        <v>40</v>
      </c>
      <c r="E25" s="175" t="s">
        <v>40</v>
      </c>
      <c r="F25" s="175" t="s">
        <v>44</v>
      </c>
      <c r="G25" s="174" t="s">
        <v>127</v>
      </c>
      <c r="H25" s="180" t="s">
        <v>127</v>
      </c>
      <c r="I25" s="181" t="s">
        <v>127</v>
      </c>
      <c r="J25" s="174" t="s">
        <v>128</v>
      </c>
      <c r="K25" s="174">
        <v>11837297</v>
      </c>
      <c r="L25" s="39">
        <f>M25*103%</f>
        <v>10347380</v>
      </c>
      <c r="M25" s="39">
        <v>10046000</v>
      </c>
      <c r="N25" s="174">
        <f t="shared" si="0"/>
        <v>12062205.643000001</v>
      </c>
      <c r="O25" s="39">
        <f>SUM(P25)*114.1%</f>
        <v>684600</v>
      </c>
      <c r="P25" s="39">
        <v>600000</v>
      </c>
      <c r="Q25" s="39">
        <v>600000</v>
      </c>
      <c r="R25" s="39">
        <f t="shared" si="1"/>
        <v>695485.14</v>
      </c>
      <c r="S25" s="33" t="s">
        <v>58</v>
      </c>
      <c r="T25" s="33" t="s">
        <v>58</v>
      </c>
      <c r="U25" s="33" t="s">
        <v>58</v>
      </c>
      <c r="V25" s="33">
        <f t="shared" si="2"/>
        <v>0</v>
      </c>
      <c r="W25" s="33">
        <f t="shared" si="3"/>
        <v>12436134.017933</v>
      </c>
      <c r="X25" s="33">
        <f t="shared" si="4"/>
        <v>703830.96168000007</v>
      </c>
      <c r="Y25" s="33">
        <v>0</v>
      </c>
      <c r="Z25" s="33" t="s">
        <v>127</v>
      </c>
      <c r="AA25" s="54" t="s">
        <v>40</v>
      </c>
      <c r="AB25" s="93">
        <v>0.4</v>
      </c>
      <c r="AC25" s="55" t="s">
        <v>45</v>
      </c>
      <c r="AD25" s="55" t="s">
        <v>129</v>
      </c>
      <c r="AE25" s="55" t="s">
        <v>130</v>
      </c>
      <c r="AF25" s="55" t="s">
        <v>48</v>
      </c>
      <c r="AG25" s="55" t="s">
        <v>49</v>
      </c>
      <c r="AH25" s="55" t="s">
        <v>50</v>
      </c>
      <c r="AI25" s="55"/>
    </row>
    <row r="26" spans="1:36" s="19" customFormat="1" ht="57" customHeight="1" x14ac:dyDescent="0.2">
      <c r="A26" s="35" t="s">
        <v>131</v>
      </c>
      <c r="B26" s="182" t="s">
        <v>132</v>
      </c>
      <c r="C26" s="182" t="s">
        <v>132</v>
      </c>
      <c r="D26" s="182" t="s">
        <v>132</v>
      </c>
      <c r="E26" s="182" t="s">
        <v>132</v>
      </c>
      <c r="F26" s="182" t="s">
        <v>132</v>
      </c>
      <c r="G26" s="182" t="s">
        <v>132</v>
      </c>
      <c r="H26" s="182" t="s">
        <v>132</v>
      </c>
      <c r="I26" s="182" t="s">
        <v>132</v>
      </c>
      <c r="J26" s="182" t="s">
        <v>132</v>
      </c>
      <c r="K26" s="158">
        <f>SUM(K6:K25)</f>
        <v>156026821</v>
      </c>
      <c r="L26" s="61">
        <f t="shared" ref="L26:Q26" si="10">SUM(L6:L25)</f>
        <v>136303250.58999997</v>
      </c>
      <c r="M26" s="63">
        <f t="shared" si="10"/>
        <v>132333253</v>
      </c>
      <c r="N26" s="158">
        <f t="shared" si="0"/>
        <v>158991330.59900001</v>
      </c>
      <c r="O26" s="63">
        <f t="shared" si="10"/>
        <v>33313021.199999999</v>
      </c>
      <c r="P26" s="63">
        <f t="shared" si="10"/>
        <v>28741200</v>
      </c>
      <c r="Q26" s="63">
        <f t="shared" si="10"/>
        <v>28472350</v>
      </c>
      <c r="R26" s="63">
        <f t="shared" si="1"/>
        <v>33842698.23708</v>
      </c>
      <c r="S26" s="63">
        <v>45640</v>
      </c>
      <c r="T26" s="63">
        <v>40000</v>
      </c>
      <c r="U26" s="63">
        <f>SUM(U6:U25)</f>
        <v>37500</v>
      </c>
      <c r="V26" s="63">
        <f t="shared" si="2"/>
        <v>46365.675999999999</v>
      </c>
      <c r="W26" s="33">
        <f t="shared" si="3"/>
        <v>163920061.84756899</v>
      </c>
      <c r="X26" s="63">
        <f t="shared" si="4"/>
        <v>34248810.615924962</v>
      </c>
      <c r="Y26" s="63">
        <f t="shared" ref="Y26" si="11">SUM(V26)*101.59%</f>
        <v>47102.890248399999</v>
      </c>
      <c r="Z26" s="63" t="s">
        <v>58</v>
      </c>
      <c r="AA26" s="36" t="s">
        <v>133</v>
      </c>
      <c r="AB26" s="55" t="s">
        <v>133</v>
      </c>
      <c r="AC26" s="55" t="s">
        <v>133</v>
      </c>
      <c r="AD26" s="55" t="s">
        <v>133</v>
      </c>
      <c r="AE26" s="55" t="s">
        <v>133</v>
      </c>
      <c r="AF26" s="55" t="s">
        <v>133</v>
      </c>
      <c r="AG26" s="55" t="s">
        <v>133</v>
      </c>
      <c r="AH26" s="55" t="s">
        <v>133</v>
      </c>
      <c r="AI26" s="55"/>
    </row>
    <row r="27" spans="1:36" s="19" customFormat="1" ht="57" customHeight="1" x14ac:dyDescent="0.2">
      <c r="A27" s="269">
        <v>1</v>
      </c>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1"/>
    </row>
    <row r="28" spans="1:36" s="303" customFormat="1" ht="57" customHeight="1" x14ac:dyDescent="0.25">
      <c r="A28" s="293" t="s">
        <v>134</v>
      </c>
      <c r="B28" s="294" t="s">
        <v>135</v>
      </c>
      <c r="C28" s="295" t="s">
        <v>136</v>
      </c>
      <c r="D28" s="296" t="s">
        <v>137</v>
      </c>
      <c r="E28" s="296"/>
      <c r="F28" s="296"/>
      <c r="G28" s="296"/>
      <c r="H28" s="296"/>
      <c r="I28" s="296"/>
      <c r="J28" s="296"/>
      <c r="K28" s="297"/>
      <c r="L28" s="298"/>
      <c r="M28" s="299"/>
      <c r="N28" s="299"/>
      <c r="O28" s="299"/>
      <c r="P28" s="299"/>
      <c r="Q28" s="299"/>
      <c r="R28" s="299"/>
      <c r="S28" s="299"/>
      <c r="T28" s="299"/>
      <c r="U28" s="299"/>
      <c r="V28" s="299"/>
      <c r="W28" s="299"/>
      <c r="X28" s="299"/>
      <c r="Y28" s="299"/>
      <c r="Z28" s="300"/>
      <c r="AA28" s="301"/>
      <c r="AB28" s="302"/>
      <c r="AC28" s="302"/>
      <c r="AD28" s="302"/>
      <c r="AE28" s="302"/>
      <c r="AF28" s="302"/>
      <c r="AG28" s="302"/>
      <c r="AH28" s="302"/>
      <c r="AI28" s="302"/>
    </row>
    <row r="29" spans="1:36" s="303" customFormat="1" ht="57" customHeight="1" x14ac:dyDescent="0.25">
      <c r="A29" s="304" t="s">
        <v>138</v>
      </c>
      <c r="B29" s="305"/>
      <c r="C29" s="306" t="s">
        <v>136</v>
      </c>
      <c r="D29" s="307" t="s">
        <v>40</v>
      </c>
      <c r="E29" s="307" t="s">
        <v>40</v>
      </c>
      <c r="F29" s="305" t="s">
        <v>54</v>
      </c>
      <c r="G29" s="308" t="s">
        <v>127</v>
      </c>
      <c r="H29" s="298"/>
      <c r="I29" s="298"/>
      <c r="J29" s="298"/>
      <c r="K29" s="309">
        <v>14686016</v>
      </c>
      <c r="L29" s="310">
        <f>M29*103%</f>
        <v>12837540.960000001</v>
      </c>
      <c r="M29" s="311">
        <v>12463632</v>
      </c>
      <c r="N29" s="312">
        <v>14965050</v>
      </c>
      <c r="O29" s="257" t="s">
        <v>139</v>
      </c>
      <c r="P29" s="257" t="s">
        <v>139</v>
      </c>
      <c r="Q29" s="260" t="s">
        <v>140</v>
      </c>
      <c r="R29" s="257" t="s">
        <v>139</v>
      </c>
      <c r="S29" s="260" t="s">
        <v>58</v>
      </c>
      <c r="T29" s="313" t="s">
        <v>58</v>
      </c>
      <c r="U29" s="313" t="s">
        <v>58</v>
      </c>
      <c r="V29" s="260" t="s">
        <v>58</v>
      </c>
      <c r="W29" s="314">
        <f>SUM(N29)*103.1%</f>
        <v>15428966.549999999</v>
      </c>
      <c r="X29" s="315"/>
      <c r="Y29" s="316"/>
      <c r="Z29" s="300"/>
      <c r="AA29" s="304"/>
      <c r="AB29" s="302"/>
      <c r="AC29" s="302"/>
      <c r="AD29" s="302"/>
      <c r="AE29" s="302"/>
      <c r="AF29" s="317" t="s">
        <v>48</v>
      </c>
      <c r="AG29" s="317" t="s">
        <v>49</v>
      </c>
      <c r="AH29" s="317" t="s">
        <v>50</v>
      </c>
      <c r="AI29" s="302"/>
    </row>
    <row r="30" spans="1:36" s="303" customFormat="1" ht="32.25" customHeight="1" x14ac:dyDescent="0.25">
      <c r="A30" s="304" t="s">
        <v>141</v>
      </c>
      <c r="B30" s="305"/>
      <c r="C30" s="305"/>
      <c r="D30" s="305" t="s">
        <v>40</v>
      </c>
      <c r="E30" s="305" t="s">
        <v>40</v>
      </c>
      <c r="F30" s="305" t="s">
        <v>54</v>
      </c>
      <c r="G30" s="318">
        <v>246</v>
      </c>
      <c r="H30" s="305" t="s">
        <v>142</v>
      </c>
      <c r="I30" s="319">
        <v>1</v>
      </c>
      <c r="J30" s="320" t="s">
        <v>143</v>
      </c>
      <c r="K30" s="320">
        <v>820189</v>
      </c>
      <c r="L30" s="320">
        <f>M30*103%</f>
        <v>716955.19000000006</v>
      </c>
      <c r="M30" s="308">
        <v>696073</v>
      </c>
      <c r="N30" s="312">
        <v>835773</v>
      </c>
      <c r="O30" s="258"/>
      <c r="P30" s="258"/>
      <c r="Q30" s="261"/>
      <c r="R30" s="258"/>
      <c r="S30" s="261"/>
      <c r="T30" s="313" t="s">
        <v>58</v>
      </c>
      <c r="U30" s="313" t="s">
        <v>58</v>
      </c>
      <c r="V30" s="261"/>
      <c r="W30" s="314">
        <f t="shared" ref="W30:W47" si="12">SUM(N30)*103.1%</f>
        <v>861681.96299999987</v>
      </c>
      <c r="X30" s="315"/>
      <c r="Y30" s="321"/>
      <c r="Z30" s="308" t="s">
        <v>144</v>
      </c>
      <c r="AA30" s="304" t="s">
        <v>44</v>
      </c>
      <c r="AB30" s="322">
        <v>1</v>
      </c>
      <c r="AC30" s="302" t="s">
        <v>45</v>
      </c>
      <c r="AD30" s="302"/>
      <c r="AE30" s="302"/>
      <c r="AF30" s="317" t="s">
        <v>48</v>
      </c>
      <c r="AG30" s="317" t="s">
        <v>49</v>
      </c>
      <c r="AH30" s="317" t="s">
        <v>50</v>
      </c>
      <c r="AI30" s="302"/>
    </row>
    <row r="31" spans="1:36" s="303" customFormat="1" ht="140.25" x14ac:dyDescent="0.25">
      <c r="A31" s="304" t="s">
        <v>145</v>
      </c>
      <c r="B31" s="305"/>
      <c r="C31" s="305"/>
      <c r="D31" s="305" t="s">
        <v>40</v>
      </c>
      <c r="E31" s="305" t="s">
        <v>40</v>
      </c>
      <c r="F31" s="305" t="s">
        <v>54</v>
      </c>
      <c r="G31" s="318">
        <v>1014</v>
      </c>
      <c r="H31" s="305" t="s">
        <v>146</v>
      </c>
      <c r="I31" s="319">
        <v>2</v>
      </c>
      <c r="J31" s="320" t="s">
        <v>147</v>
      </c>
      <c r="K31" s="323" t="s">
        <v>148</v>
      </c>
      <c r="L31" s="323" t="s">
        <v>148</v>
      </c>
      <c r="M31" s="323" t="s">
        <v>148</v>
      </c>
      <c r="N31" s="312">
        <f t="shared" ref="N31:N46" si="13">SUM(K31)*101.91%</f>
        <v>0</v>
      </c>
      <c r="O31" s="258"/>
      <c r="P31" s="258"/>
      <c r="Q31" s="261"/>
      <c r="R31" s="258"/>
      <c r="S31" s="261"/>
      <c r="T31" s="313" t="s">
        <v>58</v>
      </c>
      <c r="U31" s="313" t="s">
        <v>58</v>
      </c>
      <c r="V31" s="261"/>
      <c r="W31" s="314">
        <f t="shared" si="12"/>
        <v>0</v>
      </c>
      <c r="X31" s="324"/>
      <c r="Y31" s="321"/>
      <c r="Z31" s="308" t="s">
        <v>149</v>
      </c>
      <c r="AA31" s="304" t="s">
        <v>44</v>
      </c>
      <c r="AB31" s="322">
        <v>1</v>
      </c>
      <c r="AC31" s="302" t="s">
        <v>45</v>
      </c>
      <c r="AD31" s="302"/>
      <c r="AE31" s="302"/>
      <c r="AF31" s="317" t="s">
        <v>48</v>
      </c>
      <c r="AG31" s="317" t="s">
        <v>49</v>
      </c>
      <c r="AH31" s="317" t="s">
        <v>50</v>
      </c>
      <c r="AI31" s="302"/>
    </row>
    <row r="32" spans="1:36" s="303" customFormat="1" ht="64.5" customHeight="1" x14ac:dyDescent="0.25">
      <c r="A32" s="304" t="s">
        <v>150</v>
      </c>
      <c r="B32" s="305"/>
      <c r="C32" s="305"/>
      <c r="D32" s="305" t="s">
        <v>40</v>
      </c>
      <c r="E32" s="305" t="s">
        <v>40</v>
      </c>
      <c r="F32" s="305" t="s">
        <v>54</v>
      </c>
      <c r="G32" s="318">
        <v>223</v>
      </c>
      <c r="H32" s="305" t="s">
        <v>151</v>
      </c>
      <c r="I32" s="319">
        <v>2</v>
      </c>
      <c r="J32" s="320" t="s">
        <v>152</v>
      </c>
      <c r="K32" s="325"/>
      <c r="L32" s="325"/>
      <c r="M32" s="325"/>
      <c r="N32" s="312">
        <f t="shared" si="13"/>
        <v>0</v>
      </c>
      <c r="O32" s="258"/>
      <c r="P32" s="258"/>
      <c r="Q32" s="261"/>
      <c r="R32" s="258"/>
      <c r="S32" s="261"/>
      <c r="T32" s="313" t="s">
        <v>58</v>
      </c>
      <c r="U32" s="313" t="s">
        <v>58</v>
      </c>
      <c r="V32" s="261"/>
      <c r="W32" s="314">
        <f t="shared" si="12"/>
        <v>0</v>
      </c>
      <c r="X32" s="324"/>
      <c r="Y32" s="321"/>
      <c r="Z32" s="308" t="s">
        <v>153</v>
      </c>
      <c r="AA32" s="304" t="s">
        <v>44</v>
      </c>
      <c r="AB32" s="302">
        <v>0</v>
      </c>
      <c r="AC32" s="302" t="s">
        <v>45</v>
      </c>
      <c r="AD32" s="302"/>
      <c r="AE32" s="302"/>
      <c r="AF32" s="317" t="s">
        <v>48</v>
      </c>
      <c r="AG32" s="317" t="s">
        <v>49</v>
      </c>
      <c r="AH32" s="317" t="s">
        <v>50</v>
      </c>
      <c r="AI32" s="302"/>
    </row>
    <row r="33" spans="1:213" s="303" customFormat="1" ht="54" customHeight="1" x14ac:dyDescent="0.25">
      <c r="A33" s="304" t="s">
        <v>154</v>
      </c>
      <c r="B33" s="305"/>
      <c r="C33" s="305"/>
      <c r="D33" s="305" t="s">
        <v>40</v>
      </c>
      <c r="E33" s="305" t="s">
        <v>40</v>
      </c>
      <c r="F33" s="305" t="s">
        <v>54</v>
      </c>
      <c r="G33" s="318">
        <v>995</v>
      </c>
      <c r="H33" s="305" t="s">
        <v>155</v>
      </c>
      <c r="I33" s="319">
        <v>2</v>
      </c>
      <c r="J33" s="320" t="s">
        <v>143</v>
      </c>
      <c r="K33" s="325"/>
      <c r="L33" s="325"/>
      <c r="M33" s="325"/>
      <c r="N33" s="312">
        <f t="shared" si="13"/>
        <v>0</v>
      </c>
      <c r="O33" s="258"/>
      <c r="P33" s="258"/>
      <c r="Q33" s="261"/>
      <c r="R33" s="258"/>
      <c r="S33" s="261"/>
      <c r="T33" s="313" t="s">
        <v>58</v>
      </c>
      <c r="U33" s="313" t="s">
        <v>58</v>
      </c>
      <c r="V33" s="261"/>
      <c r="W33" s="314">
        <f t="shared" si="12"/>
        <v>0</v>
      </c>
      <c r="X33" s="324"/>
      <c r="Y33" s="321"/>
      <c r="Z33" s="308" t="s">
        <v>156</v>
      </c>
      <c r="AA33" s="304" t="s">
        <v>44</v>
      </c>
      <c r="AB33" s="302">
        <v>0</v>
      </c>
      <c r="AC33" s="302" t="s">
        <v>45</v>
      </c>
      <c r="AD33" s="302"/>
      <c r="AE33" s="302"/>
      <c r="AF33" s="317" t="s">
        <v>48</v>
      </c>
      <c r="AG33" s="317" t="s">
        <v>49</v>
      </c>
      <c r="AH33" s="317" t="s">
        <v>50</v>
      </c>
      <c r="AI33" s="302"/>
    </row>
    <row r="34" spans="1:213" s="303" customFormat="1" ht="42.75" customHeight="1" x14ac:dyDescent="0.25">
      <c r="A34" s="304" t="s">
        <v>157</v>
      </c>
      <c r="B34" s="305"/>
      <c r="C34" s="305"/>
      <c r="D34" s="305" t="s">
        <v>40</v>
      </c>
      <c r="E34" s="305" t="s">
        <v>40</v>
      </c>
      <c r="F34" s="305" t="s">
        <v>54</v>
      </c>
      <c r="G34" s="318">
        <v>460</v>
      </c>
      <c r="H34" s="305" t="s">
        <v>158</v>
      </c>
      <c r="I34" s="319">
        <v>2</v>
      </c>
      <c r="J34" s="320" t="s">
        <v>143</v>
      </c>
      <c r="K34" s="325"/>
      <c r="L34" s="325"/>
      <c r="M34" s="325"/>
      <c r="N34" s="312">
        <f t="shared" si="13"/>
        <v>0</v>
      </c>
      <c r="O34" s="258"/>
      <c r="P34" s="258"/>
      <c r="Q34" s="261"/>
      <c r="R34" s="258"/>
      <c r="S34" s="261"/>
      <c r="T34" s="313" t="s">
        <v>58</v>
      </c>
      <c r="U34" s="313" t="s">
        <v>58</v>
      </c>
      <c r="V34" s="261"/>
      <c r="W34" s="314">
        <f t="shared" si="12"/>
        <v>0</v>
      </c>
      <c r="X34" s="324"/>
      <c r="Y34" s="321"/>
      <c r="Z34" s="308" t="s">
        <v>159</v>
      </c>
      <c r="AA34" s="304" t="s">
        <v>44</v>
      </c>
      <c r="AB34" s="302">
        <v>0</v>
      </c>
      <c r="AC34" s="302" t="s">
        <v>45</v>
      </c>
      <c r="AD34" s="302"/>
      <c r="AE34" s="302"/>
      <c r="AF34" s="317" t="s">
        <v>48</v>
      </c>
      <c r="AG34" s="317" t="s">
        <v>49</v>
      </c>
      <c r="AH34" s="317" t="s">
        <v>50</v>
      </c>
      <c r="AI34" s="302"/>
    </row>
    <row r="35" spans="1:213" s="303" customFormat="1" ht="45" customHeight="1" x14ac:dyDescent="0.25">
      <c r="A35" s="304" t="s">
        <v>160</v>
      </c>
      <c r="B35" s="305"/>
      <c r="C35" s="305"/>
      <c r="D35" s="305" t="s">
        <v>40</v>
      </c>
      <c r="E35" s="305" t="s">
        <v>40</v>
      </c>
      <c r="F35" s="305" t="s">
        <v>54</v>
      </c>
      <c r="G35" s="318">
        <v>200</v>
      </c>
      <c r="H35" s="305" t="s">
        <v>161</v>
      </c>
      <c r="I35" s="319">
        <v>2</v>
      </c>
      <c r="J35" s="320" t="s">
        <v>143</v>
      </c>
      <c r="K35" s="325"/>
      <c r="L35" s="325"/>
      <c r="M35" s="325"/>
      <c r="N35" s="312">
        <f t="shared" si="13"/>
        <v>0</v>
      </c>
      <c r="O35" s="258"/>
      <c r="P35" s="258"/>
      <c r="Q35" s="261"/>
      <c r="R35" s="258"/>
      <c r="S35" s="261"/>
      <c r="T35" s="313" t="s">
        <v>58</v>
      </c>
      <c r="U35" s="313" t="s">
        <v>58</v>
      </c>
      <c r="V35" s="261"/>
      <c r="W35" s="314">
        <f t="shared" si="12"/>
        <v>0</v>
      </c>
      <c r="X35" s="324"/>
      <c r="Y35" s="321"/>
      <c r="Z35" s="308" t="s">
        <v>162</v>
      </c>
      <c r="AA35" s="304" t="s">
        <v>44</v>
      </c>
      <c r="AB35" s="302">
        <v>0</v>
      </c>
      <c r="AC35" s="302" t="s">
        <v>45</v>
      </c>
      <c r="AD35" s="302"/>
      <c r="AE35" s="302"/>
      <c r="AF35" s="317" t="s">
        <v>48</v>
      </c>
      <c r="AG35" s="317" t="s">
        <v>49</v>
      </c>
      <c r="AH35" s="317" t="s">
        <v>50</v>
      </c>
      <c r="AI35" s="302"/>
    </row>
    <row r="36" spans="1:213" s="303" customFormat="1" ht="57" customHeight="1" x14ac:dyDescent="0.25">
      <c r="A36" s="304" t="s">
        <v>163</v>
      </c>
      <c r="B36" s="305"/>
      <c r="C36" s="305"/>
      <c r="D36" s="305" t="s">
        <v>40</v>
      </c>
      <c r="E36" s="305" t="s">
        <v>40</v>
      </c>
      <c r="F36" s="305" t="s">
        <v>54</v>
      </c>
      <c r="G36" s="318">
        <v>210</v>
      </c>
      <c r="H36" s="305" t="s">
        <v>164</v>
      </c>
      <c r="I36" s="319">
        <v>1</v>
      </c>
      <c r="J36" s="320" t="s">
        <v>143</v>
      </c>
      <c r="K36" s="325"/>
      <c r="L36" s="325"/>
      <c r="M36" s="325"/>
      <c r="N36" s="312">
        <f t="shared" si="13"/>
        <v>0</v>
      </c>
      <c r="O36" s="258"/>
      <c r="P36" s="258"/>
      <c r="Q36" s="261"/>
      <c r="R36" s="258"/>
      <c r="S36" s="261"/>
      <c r="T36" s="313" t="s">
        <v>58</v>
      </c>
      <c r="U36" s="313" t="s">
        <v>58</v>
      </c>
      <c r="V36" s="261"/>
      <c r="W36" s="314">
        <f t="shared" si="12"/>
        <v>0</v>
      </c>
      <c r="X36" s="324"/>
      <c r="Y36" s="321"/>
      <c r="Z36" s="308" t="s">
        <v>165</v>
      </c>
      <c r="AA36" s="304" t="s">
        <v>44</v>
      </c>
      <c r="AB36" s="322">
        <v>1</v>
      </c>
      <c r="AC36" s="302" t="s">
        <v>45</v>
      </c>
      <c r="AD36" s="302"/>
      <c r="AE36" s="302"/>
      <c r="AF36" s="317" t="s">
        <v>48</v>
      </c>
      <c r="AG36" s="317" t="s">
        <v>49</v>
      </c>
      <c r="AH36" s="317" t="s">
        <v>50</v>
      </c>
      <c r="AI36" s="302"/>
    </row>
    <row r="37" spans="1:213" s="303" customFormat="1" ht="50.25" customHeight="1" x14ac:dyDescent="0.25">
      <c r="A37" s="304" t="s">
        <v>166</v>
      </c>
      <c r="B37" s="305"/>
      <c r="C37" s="305"/>
      <c r="D37" s="305" t="s">
        <v>40</v>
      </c>
      <c r="E37" s="305" t="s">
        <v>40</v>
      </c>
      <c r="F37" s="305" t="s">
        <v>54</v>
      </c>
      <c r="G37" s="318">
        <v>210</v>
      </c>
      <c r="H37" s="305" t="s">
        <v>167</v>
      </c>
      <c r="I37" s="319">
        <v>1</v>
      </c>
      <c r="J37" s="320" t="s">
        <v>168</v>
      </c>
      <c r="K37" s="326"/>
      <c r="L37" s="326"/>
      <c r="M37" s="326"/>
      <c r="N37" s="312">
        <f t="shared" si="13"/>
        <v>0</v>
      </c>
      <c r="O37" s="258"/>
      <c r="P37" s="258"/>
      <c r="Q37" s="261"/>
      <c r="R37" s="258"/>
      <c r="S37" s="261"/>
      <c r="T37" s="313" t="s">
        <v>58</v>
      </c>
      <c r="U37" s="313" t="s">
        <v>58</v>
      </c>
      <c r="V37" s="261"/>
      <c r="W37" s="314">
        <f t="shared" si="12"/>
        <v>0</v>
      </c>
      <c r="X37" s="324"/>
      <c r="Y37" s="321"/>
      <c r="Z37" s="308" t="s">
        <v>169</v>
      </c>
      <c r="AA37" s="304" t="s">
        <v>44</v>
      </c>
      <c r="AB37" s="302">
        <v>0</v>
      </c>
      <c r="AC37" s="302" t="s">
        <v>45</v>
      </c>
      <c r="AD37" s="302"/>
      <c r="AE37" s="302"/>
      <c r="AF37" s="317" t="s">
        <v>48</v>
      </c>
      <c r="AG37" s="317" t="s">
        <v>49</v>
      </c>
      <c r="AH37" s="317" t="s">
        <v>50</v>
      </c>
      <c r="AI37" s="302"/>
    </row>
    <row r="38" spans="1:213" s="303" customFormat="1" ht="159" customHeight="1" x14ac:dyDescent="0.25">
      <c r="A38" s="304" t="s">
        <v>170</v>
      </c>
      <c r="B38" s="305"/>
      <c r="C38" s="305"/>
      <c r="D38" s="305" t="s">
        <v>44</v>
      </c>
      <c r="E38" s="305" t="s">
        <v>40</v>
      </c>
      <c r="F38" s="305" t="s">
        <v>54</v>
      </c>
      <c r="G38" s="318">
        <v>997</v>
      </c>
      <c r="H38" s="305" t="s">
        <v>171</v>
      </c>
      <c r="I38" s="319">
        <v>2</v>
      </c>
      <c r="J38" s="320" t="s">
        <v>172</v>
      </c>
      <c r="K38" s="323" t="s">
        <v>173</v>
      </c>
      <c r="L38" s="323" t="s">
        <v>173</v>
      </c>
      <c r="M38" s="323" t="s">
        <v>173</v>
      </c>
      <c r="N38" s="312">
        <f t="shared" si="13"/>
        <v>0</v>
      </c>
      <c r="O38" s="258"/>
      <c r="P38" s="258"/>
      <c r="Q38" s="261"/>
      <c r="R38" s="258"/>
      <c r="S38" s="261"/>
      <c r="T38" s="313" t="s">
        <v>58</v>
      </c>
      <c r="U38" s="313" t="s">
        <v>58</v>
      </c>
      <c r="V38" s="261"/>
      <c r="W38" s="314">
        <f t="shared" si="12"/>
        <v>0</v>
      </c>
      <c r="X38" s="324"/>
      <c r="Y38" s="321"/>
      <c r="Z38" s="308" t="s">
        <v>174</v>
      </c>
      <c r="AA38" s="304" t="s">
        <v>44</v>
      </c>
      <c r="AB38" s="302">
        <v>0</v>
      </c>
      <c r="AC38" s="302" t="s">
        <v>45</v>
      </c>
      <c r="AD38" s="302"/>
      <c r="AE38" s="302"/>
      <c r="AF38" s="317" t="s">
        <v>48</v>
      </c>
      <c r="AG38" s="317" t="s">
        <v>49</v>
      </c>
      <c r="AH38" s="317" t="s">
        <v>50</v>
      </c>
      <c r="AI38" s="302"/>
    </row>
    <row r="39" spans="1:213" s="303" customFormat="1" ht="63.75" x14ac:dyDescent="0.25">
      <c r="A39" s="304" t="s">
        <v>175</v>
      </c>
      <c r="B39" s="305"/>
      <c r="C39" s="305"/>
      <c r="D39" s="305" t="s">
        <v>44</v>
      </c>
      <c r="E39" s="305" t="s">
        <v>40</v>
      </c>
      <c r="F39" s="305" t="s">
        <v>54</v>
      </c>
      <c r="G39" s="318">
        <v>505</v>
      </c>
      <c r="H39" s="305" t="s">
        <v>176</v>
      </c>
      <c r="I39" s="319">
        <v>2</v>
      </c>
      <c r="J39" s="320" t="s">
        <v>177</v>
      </c>
      <c r="K39" s="326"/>
      <c r="L39" s="326"/>
      <c r="M39" s="326"/>
      <c r="N39" s="312">
        <f t="shared" si="13"/>
        <v>0</v>
      </c>
      <c r="O39" s="258"/>
      <c r="P39" s="258"/>
      <c r="Q39" s="261"/>
      <c r="R39" s="258"/>
      <c r="S39" s="261"/>
      <c r="T39" s="313" t="s">
        <v>58</v>
      </c>
      <c r="U39" s="313" t="s">
        <v>58</v>
      </c>
      <c r="V39" s="261"/>
      <c r="W39" s="314">
        <f t="shared" si="12"/>
        <v>0</v>
      </c>
      <c r="X39" s="327" t="s">
        <v>139</v>
      </c>
      <c r="Y39" s="321" t="s">
        <v>58</v>
      </c>
      <c r="Z39" s="308" t="s">
        <v>178</v>
      </c>
      <c r="AA39" s="304" t="s">
        <v>44</v>
      </c>
      <c r="AB39" s="302">
        <v>0</v>
      </c>
      <c r="AC39" s="302" t="s">
        <v>45</v>
      </c>
      <c r="AD39" s="302"/>
      <c r="AE39" s="302"/>
      <c r="AF39" s="317" t="s">
        <v>48</v>
      </c>
      <c r="AG39" s="317" t="s">
        <v>49</v>
      </c>
      <c r="AH39" s="317" t="s">
        <v>50</v>
      </c>
      <c r="AI39" s="302"/>
    </row>
    <row r="40" spans="1:213" s="303" customFormat="1" ht="81" customHeight="1" x14ac:dyDescent="0.25">
      <c r="A40" s="304" t="s">
        <v>179</v>
      </c>
      <c r="B40" s="305"/>
      <c r="C40" s="305"/>
      <c r="D40" s="305" t="s">
        <v>40</v>
      </c>
      <c r="E40" s="305" t="s">
        <v>54</v>
      </c>
      <c r="F40" s="305" t="s">
        <v>54</v>
      </c>
      <c r="G40" s="318" t="s">
        <v>127</v>
      </c>
      <c r="H40" s="305" t="s">
        <v>127</v>
      </c>
      <c r="I40" s="319" t="s">
        <v>127</v>
      </c>
      <c r="J40" s="320" t="s">
        <v>127</v>
      </c>
      <c r="K40" s="320">
        <v>16360619</v>
      </c>
      <c r="L40" s="320">
        <f>M40*103%</f>
        <v>14301367.689999999</v>
      </c>
      <c r="M40" s="308">
        <v>13884823</v>
      </c>
      <c r="N40" s="312">
        <f>SUM(K40)*101.9%</f>
        <v>16671470.761000002</v>
      </c>
      <c r="O40" s="258"/>
      <c r="P40" s="258"/>
      <c r="Q40" s="261"/>
      <c r="R40" s="258"/>
      <c r="S40" s="261"/>
      <c r="T40" s="313" t="s">
        <v>58</v>
      </c>
      <c r="U40" s="313" t="s">
        <v>58</v>
      </c>
      <c r="V40" s="261"/>
      <c r="W40" s="314">
        <f t="shared" si="12"/>
        <v>17188286.354591001</v>
      </c>
      <c r="X40" s="324"/>
      <c r="Y40" s="321"/>
      <c r="Z40" s="308" t="s">
        <v>127</v>
      </c>
      <c r="AA40" s="304" t="s">
        <v>44</v>
      </c>
      <c r="AB40" s="302"/>
      <c r="AC40" s="302"/>
      <c r="AD40" s="302"/>
      <c r="AE40" s="302"/>
      <c r="AF40" s="317" t="s">
        <v>48</v>
      </c>
      <c r="AG40" s="317" t="s">
        <v>49</v>
      </c>
      <c r="AH40" s="317" t="s">
        <v>50</v>
      </c>
      <c r="AI40" s="328"/>
    </row>
    <row r="41" spans="1:213" s="303" customFormat="1" ht="195" customHeight="1" x14ac:dyDescent="0.25">
      <c r="A41" s="304" t="s">
        <v>180</v>
      </c>
      <c r="B41" s="305"/>
      <c r="C41" s="305"/>
      <c r="D41" s="305" t="s">
        <v>44</v>
      </c>
      <c r="E41" s="305" t="s">
        <v>40</v>
      </c>
      <c r="F41" s="305" t="s">
        <v>54</v>
      </c>
      <c r="G41" s="318">
        <v>628</v>
      </c>
      <c r="H41" s="305" t="s">
        <v>151</v>
      </c>
      <c r="I41" s="319">
        <v>2</v>
      </c>
      <c r="J41" s="320" t="s">
        <v>177</v>
      </c>
      <c r="K41" s="254" t="s">
        <v>173</v>
      </c>
      <c r="L41" s="254" t="s">
        <v>173</v>
      </c>
      <c r="M41" s="273" t="s">
        <v>173</v>
      </c>
      <c r="N41" s="312">
        <f t="shared" si="13"/>
        <v>0</v>
      </c>
      <c r="O41" s="258"/>
      <c r="P41" s="258"/>
      <c r="Q41" s="261"/>
      <c r="R41" s="258"/>
      <c r="S41" s="261"/>
      <c r="T41" s="313" t="s">
        <v>58</v>
      </c>
      <c r="U41" s="313" t="s">
        <v>58</v>
      </c>
      <c r="V41" s="261"/>
      <c r="W41" s="314">
        <f t="shared" si="12"/>
        <v>0</v>
      </c>
      <c r="X41" s="324"/>
      <c r="Y41" s="321"/>
      <c r="Z41" s="308" t="s">
        <v>181</v>
      </c>
      <c r="AA41" s="304" t="s">
        <v>44</v>
      </c>
      <c r="AB41" s="302">
        <v>0</v>
      </c>
      <c r="AC41" s="302" t="s">
        <v>45</v>
      </c>
      <c r="AD41" s="302"/>
      <c r="AE41" s="302"/>
      <c r="AF41" s="317" t="s">
        <v>48</v>
      </c>
      <c r="AG41" s="317" t="s">
        <v>49</v>
      </c>
      <c r="AH41" s="329" t="s">
        <v>50</v>
      </c>
      <c r="AI41" s="302"/>
    </row>
    <row r="42" spans="1:213" s="18" customFormat="1" ht="177" customHeight="1" x14ac:dyDescent="0.25">
      <c r="A42" s="37" t="s">
        <v>182</v>
      </c>
      <c r="B42" s="175"/>
      <c r="C42" s="175"/>
      <c r="D42" s="175" t="s">
        <v>44</v>
      </c>
      <c r="E42" s="175" t="s">
        <v>40</v>
      </c>
      <c r="F42" s="175" t="s">
        <v>54</v>
      </c>
      <c r="G42" s="176">
        <v>849</v>
      </c>
      <c r="H42" s="175" t="s">
        <v>183</v>
      </c>
      <c r="I42" s="179">
        <v>2</v>
      </c>
      <c r="J42" s="177" t="s">
        <v>184</v>
      </c>
      <c r="K42" s="255"/>
      <c r="L42" s="255"/>
      <c r="M42" s="274"/>
      <c r="N42" s="188">
        <f t="shared" si="13"/>
        <v>0</v>
      </c>
      <c r="O42" s="258"/>
      <c r="P42" s="258"/>
      <c r="Q42" s="261"/>
      <c r="R42" s="258"/>
      <c r="S42" s="261"/>
      <c r="T42" s="189" t="s">
        <v>58</v>
      </c>
      <c r="U42" s="189" t="s">
        <v>58</v>
      </c>
      <c r="V42" s="261"/>
      <c r="W42" s="244">
        <f t="shared" si="12"/>
        <v>0</v>
      </c>
      <c r="X42" s="240"/>
      <c r="Y42" s="191"/>
      <c r="Z42" s="39" t="s">
        <v>185</v>
      </c>
      <c r="AA42" s="37" t="s">
        <v>44</v>
      </c>
      <c r="AB42" s="59">
        <v>0</v>
      </c>
      <c r="AC42" s="59" t="s">
        <v>45</v>
      </c>
      <c r="AD42" s="59"/>
      <c r="AE42" s="59"/>
      <c r="AF42" s="190" t="s">
        <v>48</v>
      </c>
      <c r="AG42" s="190" t="s">
        <v>49</v>
      </c>
      <c r="AH42" s="243" t="s">
        <v>50</v>
      </c>
      <c r="AI42" s="59"/>
      <c r="AJ42" s="22"/>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row>
    <row r="43" spans="1:213" s="18" customFormat="1" ht="42.75" customHeight="1" x14ac:dyDescent="0.25">
      <c r="A43" s="37" t="s">
        <v>186</v>
      </c>
      <c r="B43" s="175"/>
      <c r="C43" s="175"/>
      <c r="D43" s="175" t="s">
        <v>44</v>
      </c>
      <c r="E43" s="175" t="s">
        <v>40</v>
      </c>
      <c r="F43" s="175" t="s">
        <v>54</v>
      </c>
      <c r="G43" s="176">
        <v>130</v>
      </c>
      <c r="H43" s="175" t="s">
        <v>187</v>
      </c>
      <c r="I43" s="179">
        <v>2</v>
      </c>
      <c r="J43" s="177" t="s">
        <v>188</v>
      </c>
      <c r="K43" s="255"/>
      <c r="L43" s="255"/>
      <c r="M43" s="274"/>
      <c r="N43" s="188">
        <f t="shared" si="13"/>
        <v>0</v>
      </c>
      <c r="O43" s="258"/>
      <c r="P43" s="258"/>
      <c r="Q43" s="261"/>
      <c r="R43" s="258"/>
      <c r="S43" s="261"/>
      <c r="T43" s="189" t="s">
        <v>58</v>
      </c>
      <c r="U43" s="189" t="s">
        <v>58</v>
      </c>
      <c r="V43" s="261"/>
      <c r="W43" s="244">
        <f t="shared" si="12"/>
        <v>0</v>
      </c>
      <c r="X43" s="240"/>
      <c r="Y43" s="191"/>
      <c r="Z43" s="39" t="s">
        <v>189</v>
      </c>
      <c r="AA43" s="37" t="s">
        <v>44</v>
      </c>
      <c r="AB43" s="59">
        <v>0</v>
      </c>
      <c r="AC43" s="59" t="s">
        <v>45</v>
      </c>
      <c r="AD43" s="59"/>
      <c r="AE43" s="59"/>
      <c r="AF43" s="190" t="s">
        <v>48</v>
      </c>
      <c r="AG43" s="190" t="s">
        <v>49</v>
      </c>
      <c r="AH43" s="243" t="s">
        <v>50</v>
      </c>
      <c r="AI43" s="59"/>
      <c r="AJ43" s="22"/>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row>
    <row r="44" spans="1:213" s="18" customFormat="1" ht="48" customHeight="1" x14ac:dyDescent="0.25">
      <c r="A44" s="37" t="s">
        <v>190</v>
      </c>
      <c r="B44" s="175"/>
      <c r="C44" s="175"/>
      <c r="D44" s="175" t="s">
        <v>44</v>
      </c>
      <c r="E44" s="175" t="s">
        <v>44</v>
      </c>
      <c r="F44" s="175" t="s">
        <v>54</v>
      </c>
      <c r="G44" s="176">
        <v>25</v>
      </c>
      <c r="H44" s="175" t="s">
        <v>191</v>
      </c>
      <c r="I44" s="179">
        <v>1</v>
      </c>
      <c r="J44" s="177" t="s">
        <v>192</v>
      </c>
      <c r="K44" s="255"/>
      <c r="L44" s="255"/>
      <c r="M44" s="274"/>
      <c r="N44" s="188">
        <f t="shared" si="13"/>
        <v>0</v>
      </c>
      <c r="O44" s="258"/>
      <c r="P44" s="258"/>
      <c r="Q44" s="261"/>
      <c r="R44" s="258"/>
      <c r="S44" s="261"/>
      <c r="T44" s="189" t="s">
        <v>58</v>
      </c>
      <c r="U44" s="189" t="s">
        <v>58</v>
      </c>
      <c r="V44" s="261"/>
      <c r="W44" s="244">
        <f t="shared" si="12"/>
        <v>0</v>
      </c>
      <c r="X44" s="240"/>
      <c r="Y44" s="191"/>
      <c r="Z44" s="39" t="s">
        <v>193</v>
      </c>
      <c r="AA44" s="37" t="s">
        <v>44</v>
      </c>
      <c r="AB44" s="59">
        <v>0</v>
      </c>
      <c r="AC44" s="59" t="s">
        <v>45</v>
      </c>
      <c r="AD44" s="59"/>
      <c r="AE44" s="59"/>
      <c r="AF44" s="190" t="s">
        <v>48</v>
      </c>
      <c r="AG44" s="190" t="s">
        <v>49</v>
      </c>
      <c r="AH44" s="243" t="s">
        <v>50</v>
      </c>
      <c r="AI44" s="59"/>
      <c r="AJ44" s="22"/>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row>
    <row r="45" spans="1:213" s="18" customFormat="1" ht="51.75" customHeight="1" x14ac:dyDescent="0.25">
      <c r="A45" s="37" t="s">
        <v>194</v>
      </c>
      <c r="B45" s="175"/>
      <c r="C45" s="175"/>
      <c r="D45" s="175" t="s">
        <v>44</v>
      </c>
      <c r="E45" s="175" t="s">
        <v>40</v>
      </c>
      <c r="F45" s="175" t="s">
        <v>54</v>
      </c>
      <c r="G45" s="176">
        <v>50</v>
      </c>
      <c r="H45" s="175" t="s">
        <v>195</v>
      </c>
      <c r="I45" s="179">
        <v>1</v>
      </c>
      <c r="J45" s="177" t="s">
        <v>196</v>
      </c>
      <c r="K45" s="255"/>
      <c r="L45" s="255"/>
      <c r="M45" s="274"/>
      <c r="N45" s="188">
        <f t="shared" si="13"/>
        <v>0</v>
      </c>
      <c r="O45" s="258"/>
      <c r="P45" s="258"/>
      <c r="Q45" s="261"/>
      <c r="R45" s="258"/>
      <c r="S45" s="261"/>
      <c r="T45" s="189" t="s">
        <v>58</v>
      </c>
      <c r="U45" s="189" t="s">
        <v>58</v>
      </c>
      <c r="V45" s="261"/>
      <c r="W45" s="244">
        <f t="shared" si="12"/>
        <v>0</v>
      </c>
      <c r="X45" s="240"/>
      <c r="Y45" s="191"/>
      <c r="Z45" s="39" t="s">
        <v>193</v>
      </c>
      <c r="AA45" s="37" t="s">
        <v>44</v>
      </c>
      <c r="AB45" s="95">
        <v>1</v>
      </c>
      <c r="AC45" s="59" t="s">
        <v>45</v>
      </c>
      <c r="AD45" s="59"/>
      <c r="AE45" s="59"/>
      <c r="AF45" s="190" t="s">
        <v>48</v>
      </c>
      <c r="AG45" s="190" t="s">
        <v>49</v>
      </c>
      <c r="AH45" s="243" t="s">
        <v>50</v>
      </c>
      <c r="AI45" s="59"/>
      <c r="AJ45" s="22"/>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row>
    <row r="46" spans="1:213" s="18" customFormat="1" ht="48" customHeight="1" x14ac:dyDescent="0.25">
      <c r="A46" s="37" t="s">
        <v>197</v>
      </c>
      <c r="B46" s="175"/>
      <c r="C46" s="175"/>
      <c r="D46" s="175">
        <v>50</v>
      </c>
      <c r="E46" s="175" t="s">
        <v>44</v>
      </c>
      <c r="F46" s="175" t="s">
        <v>54</v>
      </c>
      <c r="G46" s="176">
        <v>50</v>
      </c>
      <c r="H46" s="175" t="s">
        <v>198</v>
      </c>
      <c r="I46" s="179">
        <v>1</v>
      </c>
      <c r="J46" s="177" t="s">
        <v>192</v>
      </c>
      <c r="K46" s="256"/>
      <c r="L46" s="256"/>
      <c r="M46" s="275"/>
      <c r="N46" s="188">
        <f t="shared" si="13"/>
        <v>0</v>
      </c>
      <c r="O46" s="259"/>
      <c r="P46" s="259"/>
      <c r="Q46" s="262"/>
      <c r="R46" s="259"/>
      <c r="S46" s="262"/>
      <c r="T46" s="189" t="s">
        <v>58</v>
      </c>
      <c r="U46" s="189" t="s">
        <v>58</v>
      </c>
      <c r="V46" s="262"/>
      <c r="W46" s="244">
        <f t="shared" si="12"/>
        <v>0</v>
      </c>
      <c r="X46" s="240"/>
      <c r="Y46" s="192"/>
      <c r="Z46" s="39" t="s">
        <v>199</v>
      </c>
      <c r="AA46" s="37" t="s">
        <v>44</v>
      </c>
      <c r="AB46" s="59">
        <v>0</v>
      </c>
      <c r="AC46" s="59" t="s">
        <v>45</v>
      </c>
      <c r="AD46" s="59"/>
      <c r="AE46" s="59"/>
      <c r="AF46" s="190" t="s">
        <v>48</v>
      </c>
      <c r="AG46" s="190" t="s">
        <v>49</v>
      </c>
      <c r="AH46" s="243" t="s">
        <v>50</v>
      </c>
      <c r="AI46" s="59"/>
      <c r="AJ46" s="22"/>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row>
    <row r="47" spans="1:213" s="18" customFormat="1" ht="32.25" customHeight="1" x14ac:dyDescent="0.2">
      <c r="A47" s="37" t="s">
        <v>131</v>
      </c>
      <c r="B47" s="180"/>
      <c r="C47" s="180"/>
      <c r="D47" s="180" t="s">
        <v>132</v>
      </c>
      <c r="E47" s="180" t="s">
        <v>132</v>
      </c>
      <c r="F47" s="180" t="s">
        <v>132</v>
      </c>
      <c r="G47" s="180" t="s">
        <v>132</v>
      </c>
      <c r="H47" s="180" t="s">
        <v>132</v>
      </c>
      <c r="I47" s="180" t="s">
        <v>132</v>
      </c>
      <c r="J47" s="180" t="s">
        <v>132</v>
      </c>
      <c r="K47" s="174">
        <f>SUM(K29,K30,K40)</f>
        <v>31866824</v>
      </c>
      <c r="L47" s="193">
        <f>SUM(L29,L30,L40)</f>
        <v>27855863.84</v>
      </c>
      <c r="M47" s="39">
        <f>SUM(M29:M46)</f>
        <v>27044528</v>
      </c>
      <c r="N47" s="194">
        <f>SUM(K47)*101.9%</f>
        <v>32472293.656000003</v>
      </c>
      <c r="O47" s="39">
        <v>3252171</v>
      </c>
      <c r="P47" s="39">
        <v>2850000</v>
      </c>
      <c r="Q47" s="174">
        <v>2803622</v>
      </c>
      <c r="R47" s="195">
        <f>SUM(O47)*101.59%</f>
        <v>3303880.5189</v>
      </c>
      <c r="S47" s="174">
        <v>0</v>
      </c>
      <c r="T47" s="174">
        <v>0</v>
      </c>
      <c r="U47" s="39">
        <v>0</v>
      </c>
      <c r="V47" s="39">
        <v>0</v>
      </c>
      <c r="W47" s="245">
        <f t="shared" si="12"/>
        <v>33478934.759336002</v>
      </c>
      <c r="X47" s="200">
        <f>SUM(R47)*101.2%</f>
        <v>3343527.0851268</v>
      </c>
      <c r="Y47" s="39">
        <v>0</v>
      </c>
      <c r="Z47" s="39" t="s">
        <v>132</v>
      </c>
      <c r="AA47" s="58"/>
      <c r="AB47" s="59"/>
      <c r="AC47" s="59"/>
      <c r="AD47" s="59"/>
      <c r="AE47" s="59"/>
      <c r="AF47" s="59"/>
      <c r="AG47" s="59"/>
      <c r="AH47" s="241"/>
      <c r="AI47" s="59"/>
      <c r="AJ47" s="22"/>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row>
    <row r="48" spans="1:213" s="18" customFormat="1" ht="32.25" customHeight="1" x14ac:dyDescent="0.2">
      <c r="A48" s="266" t="s">
        <v>200</v>
      </c>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8"/>
      <c r="AJ48" s="22"/>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row>
    <row r="49" spans="1:35" s="20" customFormat="1" ht="51" customHeight="1" x14ac:dyDescent="0.2">
      <c r="A49" s="37" t="s">
        <v>201</v>
      </c>
      <c r="B49" s="175" t="s">
        <v>202</v>
      </c>
      <c r="C49" s="175" t="s">
        <v>203</v>
      </c>
      <c r="D49" s="175" t="s">
        <v>44</v>
      </c>
      <c r="E49" s="175" t="s">
        <v>40</v>
      </c>
      <c r="F49" s="175" t="s">
        <v>40</v>
      </c>
      <c r="G49" s="176">
        <v>419</v>
      </c>
      <c r="H49" s="175"/>
      <c r="I49" s="175">
        <v>2</v>
      </c>
      <c r="J49" s="177" t="s">
        <v>204</v>
      </c>
      <c r="K49" s="177" t="s">
        <v>58</v>
      </c>
      <c r="L49" s="39" t="s">
        <v>58</v>
      </c>
      <c r="M49" s="39" t="s">
        <v>58</v>
      </c>
      <c r="N49" s="39" t="s">
        <v>54</v>
      </c>
      <c r="O49" s="39">
        <v>119817</v>
      </c>
      <c r="P49" s="39">
        <v>105000</v>
      </c>
      <c r="Q49" s="177">
        <v>99000</v>
      </c>
      <c r="R49" s="196">
        <v>121722</v>
      </c>
      <c r="S49" s="177" t="s">
        <v>58</v>
      </c>
      <c r="T49" s="177" t="s">
        <v>58</v>
      </c>
      <c r="U49" s="39" t="s">
        <v>58</v>
      </c>
      <c r="V49" s="39">
        <v>0</v>
      </c>
      <c r="W49" s="39" t="s">
        <v>54</v>
      </c>
      <c r="X49" s="200">
        <f>SUM(R49)*101.2%</f>
        <v>123182.664</v>
      </c>
      <c r="Y49" s="39">
        <v>0</v>
      </c>
      <c r="Z49" s="39" t="s">
        <v>205</v>
      </c>
      <c r="AA49" s="58" t="s">
        <v>44</v>
      </c>
      <c r="AB49" s="197">
        <v>0</v>
      </c>
      <c r="AC49" s="58" t="s">
        <v>206</v>
      </c>
      <c r="AD49" s="58" t="s">
        <v>116</v>
      </c>
      <c r="AE49" s="58" t="s">
        <v>47</v>
      </c>
      <c r="AF49" s="58" t="s">
        <v>207</v>
      </c>
      <c r="AG49" s="58" t="s">
        <v>207</v>
      </c>
      <c r="AH49" s="58" t="s">
        <v>50</v>
      </c>
      <c r="AI49" s="242"/>
    </row>
    <row r="50" spans="1:35" s="20" customFormat="1" ht="51" customHeight="1" x14ac:dyDescent="0.2">
      <c r="A50" s="266" t="s">
        <v>208</v>
      </c>
      <c r="B50" s="267"/>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72"/>
    </row>
    <row r="51" spans="1:35" s="20" customFormat="1" ht="51" customHeight="1" x14ac:dyDescent="0.25">
      <c r="A51" s="34" t="s">
        <v>209</v>
      </c>
      <c r="B51" s="182" t="s">
        <v>210</v>
      </c>
      <c r="C51" s="183" t="s">
        <v>211</v>
      </c>
      <c r="D51" s="253" t="s">
        <v>137</v>
      </c>
      <c r="E51" s="253"/>
      <c r="F51" s="253"/>
      <c r="G51" s="253"/>
      <c r="H51" s="253"/>
      <c r="I51" s="253"/>
      <c r="J51" s="253"/>
      <c r="K51" s="185"/>
      <c r="L51" s="184"/>
      <c r="M51" s="184"/>
      <c r="N51" s="184"/>
      <c r="O51" s="184"/>
      <c r="P51" s="184"/>
      <c r="Q51" s="186"/>
      <c r="R51" s="186"/>
      <c r="S51" s="186"/>
      <c r="T51" s="186"/>
      <c r="U51" s="186"/>
      <c r="V51" s="186"/>
      <c r="W51" s="186"/>
      <c r="X51" s="186"/>
      <c r="Y51" s="186"/>
      <c r="Z51" s="187"/>
      <c r="AA51" s="58"/>
      <c r="AB51" s="58"/>
      <c r="AC51" s="58"/>
      <c r="AD51" s="58"/>
      <c r="AE51" s="58"/>
      <c r="AF51" s="58"/>
      <c r="AG51" s="58"/>
      <c r="AH51" s="58"/>
      <c r="AI51" s="58"/>
    </row>
    <row r="52" spans="1:35" s="20" customFormat="1" ht="76.5" customHeight="1" x14ac:dyDescent="0.2">
      <c r="A52" s="37" t="s">
        <v>212</v>
      </c>
      <c r="B52" s="175" t="s">
        <v>210</v>
      </c>
      <c r="C52" s="175" t="s">
        <v>211</v>
      </c>
      <c r="D52" s="175" t="s">
        <v>40</v>
      </c>
      <c r="E52" s="175" t="s">
        <v>40</v>
      </c>
      <c r="F52" s="175" t="s">
        <v>58</v>
      </c>
      <c r="G52" s="176" t="s">
        <v>127</v>
      </c>
      <c r="H52" s="175"/>
      <c r="I52" s="175" t="s">
        <v>127</v>
      </c>
      <c r="J52" s="37" t="s">
        <v>212</v>
      </c>
      <c r="K52" s="39">
        <v>64670881</v>
      </c>
      <c r="L52" s="39">
        <f>M52*103%</f>
        <v>56530995.859999999</v>
      </c>
      <c r="M52" s="39">
        <v>54884462</v>
      </c>
      <c r="N52" s="39">
        <v>65899628</v>
      </c>
      <c r="O52" s="254" t="s">
        <v>213</v>
      </c>
      <c r="P52" s="177" t="s">
        <v>213</v>
      </c>
      <c r="Q52" s="177" t="s">
        <v>213</v>
      </c>
      <c r="R52" s="254" t="s">
        <v>213</v>
      </c>
      <c r="S52" s="177" t="s">
        <v>58</v>
      </c>
      <c r="T52" s="177" t="s">
        <v>58</v>
      </c>
      <c r="U52" s="39" t="s">
        <v>58</v>
      </c>
      <c r="V52" s="177" t="s">
        <v>58</v>
      </c>
      <c r="W52" s="177">
        <f>SUM(N52)*103.1%</f>
        <v>67942516.467999995</v>
      </c>
      <c r="X52" s="254" t="s">
        <v>214</v>
      </c>
      <c r="Y52" s="177" t="s">
        <v>58</v>
      </c>
      <c r="Z52" s="39" t="s">
        <v>127</v>
      </c>
      <c r="AA52" s="58"/>
      <c r="AB52" s="58"/>
      <c r="AC52" s="58" t="s">
        <v>206</v>
      </c>
      <c r="AD52" s="58" t="s">
        <v>58</v>
      </c>
      <c r="AE52" s="58" t="s">
        <v>58</v>
      </c>
      <c r="AF52" s="190" t="s">
        <v>48</v>
      </c>
      <c r="AG52" s="58" t="s">
        <v>215</v>
      </c>
      <c r="AH52" s="190" t="s">
        <v>50</v>
      </c>
      <c r="AI52" s="58"/>
    </row>
    <row r="53" spans="1:35" s="20" customFormat="1" ht="76.5" customHeight="1" x14ac:dyDescent="0.2">
      <c r="A53" s="37" t="s">
        <v>216</v>
      </c>
      <c r="B53" s="175" t="s">
        <v>210</v>
      </c>
      <c r="C53" s="175" t="s">
        <v>211</v>
      </c>
      <c r="D53" s="175" t="s">
        <v>40</v>
      </c>
      <c r="E53" s="175" t="s">
        <v>40</v>
      </c>
      <c r="F53" s="175" t="s">
        <v>58</v>
      </c>
      <c r="G53" s="176" t="s">
        <v>127</v>
      </c>
      <c r="H53" s="175"/>
      <c r="I53" s="175" t="s">
        <v>127</v>
      </c>
      <c r="J53" s="37" t="s">
        <v>216</v>
      </c>
      <c r="K53" s="39">
        <v>604990</v>
      </c>
      <c r="L53" s="39">
        <f>M53*103%</f>
        <v>528842.17000000004</v>
      </c>
      <c r="M53" s="39">
        <v>513439</v>
      </c>
      <c r="N53" s="39">
        <f t="shared" ref="N53:N112" si="14">SUM(K53)*101.9%</f>
        <v>616484.81000000006</v>
      </c>
      <c r="O53" s="278"/>
      <c r="P53" s="177" t="s">
        <v>217</v>
      </c>
      <c r="Q53" s="177" t="s">
        <v>217</v>
      </c>
      <c r="R53" s="278"/>
      <c r="S53" s="177" t="s">
        <v>58</v>
      </c>
      <c r="T53" s="177" t="s">
        <v>58</v>
      </c>
      <c r="U53" s="39" t="s">
        <v>58</v>
      </c>
      <c r="V53" s="177" t="s">
        <v>58</v>
      </c>
      <c r="W53" s="177">
        <f t="shared" ref="W53:W113" si="15">SUM(N53)*103.1%</f>
        <v>635595.83911000006</v>
      </c>
      <c r="X53" s="276"/>
      <c r="Y53" s="177" t="s">
        <v>58</v>
      </c>
      <c r="Z53" s="39" t="s">
        <v>127</v>
      </c>
      <c r="AA53" s="58" t="s">
        <v>44</v>
      </c>
      <c r="AB53" s="58" t="s">
        <v>44</v>
      </c>
      <c r="AC53" s="58" t="s">
        <v>218</v>
      </c>
      <c r="AD53" s="58" t="s">
        <v>44</v>
      </c>
      <c r="AE53" s="58" t="s">
        <v>219</v>
      </c>
      <c r="AF53" s="190" t="s">
        <v>48</v>
      </c>
      <c r="AG53" s="58" t="s">
        <v>215</v>
      </c>
      <c r="AH53" s="190" t="s">
        <v>50</v>
      </c>
      <c r="AI53" s="58"/>
    </row>
    <row r="54" spans="1:35" s="20" customFormat="1" ht="51" customHeight="1" x14ac:dyDescent="0.2">
      <c r="A54" s="37" t="s">
        <v>220</v>
      </c>
      <c r="B54" s="175" t="s">
        <v>210</v>
      </c>
      <c r="C54" s="175" t="s">
        <v>211</v>
      </c>
      <c r="D54" s="175" t="s">
        <v>40</v>
      </c>
      <c r="E54" s="175" t="s">
        <v>40</v>
      </c>
      <c r="F54" s="175" t="s">
        <v>58</v>
      </c>
      <c r="G54" s="176" t="s">
        <v>127</v>
      </c>
      <c r="H54" s="175"/>
      <c r="I54" s="175" t="s">
        <v>127</v>
      </c>
      <c r="J54" s="177" t="s">
        <v>221</v>
      </c>
      <c r="K54" s="174">
        <v>783785</v>
      </c>
      <c r="L54" s="177">
        <f>M54*103%</f>
        <v>685133.34</v>
      </c>
      <c r="M54" s="39">
        <v>665178</v>
      </c>
      <c r="N54" s="39">
        <f t="shared" si="14"/>
        <v>798676.91500000015</v>
      </c>
      <c r="O54" s="278"/>
      <c r="P54" s="177" t="s">
        <v>217</v>
      </c>
      <c r="Q54" s="177" t="s">
        <v>217</v>
      </c>
      <c r="R54" s="278"/>
      <c r="S54" s="177" t="s">
        <v>58</v>
      </c>
      <c r="T54" s="177" t="s">
        <v>58</v>
      </c>
      <c r="U54" s="39" t="s">
        <v>58</v>
      </c>
      <c r="V54" s="177" t="s">
        <v>58</v>
      </c>
      <c r="W54" s="177">
        <f t="shared" si="15"/>
        <v>823435.89936500008</v>
      </c>
      <c r="X54" s="276"/>
      <c r="Y54" s="177" t="s">
        <v>58</v>
      </c>
      <c r="Z54" s="39" t="s">
        <v>127</v>
      </c>
      <c r="AA54" s="58" t="s">
        <v>44</v>
      </c>
      <c r="AB54" s="58"/>
      <c r="AC54" s="58" t="s">
        <v>218</v>
      </c>
      <c r="AD54" s="58" t="s">
        <v>44</v>
      </c>
      <c r="AE54" s="58" t="s">
        <v>219</v>
      </c>
      <c r="AF54" s="190" t="s">
        <v>48</v>
      </c>
      <c r="AG54" s="58" t="s">
        <v>215</v>
      </c>
      <c r="AH54" s="190" t="s">
        <v>50</v>
      </c>
      <c r="AI54" s="58"/>
    </row>
    <row r="55" spans="1:35" s="20" customFormat="1" ht="51" customHeight="1" x14ac:dyDescent="0.2">
      <c r="A55" s="37" t="s">
        <v>222</v>
      </c>
      <c r="B55" s="175" t="s">
        <v>210</v>
      </c>
      <c r="C55" s="175" t="s">
        <v>211</v>
      </c>
      <c r="D55" s="175" t="s">
        <v>40</v>
      </c>
      <c r="E55" s="175" t="s">
        <v>58</v>
      </c>
      <c r="F55" s="175" t="s">
        <v>58</v>
      </c>
      <c r="G55" s="176" t="s">
        <v>127</v>
      </c>
      <c r="H55" s="175"/>
      <c r="I55" s="175" t="s">
        <v>127</v>
      </c>
      <c r="J55" s="177" t="s">
        <v>223</v>
      </c>
      <c r="K55" s="174">
        <v>74566</v>
      </c>
      <c r="L55" s="177">
        <f>M55*103%</f>
        <v>65181.490000000005</v>
      </c>
      <c r="M55" s="39">
        <v>63283</v>
      </c>
      <c r="N55" s="39">
        <f t="shared" si="14"/>
        <v>75982.754000000015</v>
      </c>
      <c r="O55" s="278"/>
      <c r="P55" s="177" t="s">
        <v>217</v>
      </c>
      <c r="Q55" s="177" t="s">
        <v>217</v>
      </c>
      <c r="R55" s="278"/>
      <c r="S55" s="177" t="s">
        <v>58</v>
      </c>
      <c r="T55" s="177" t="s">
        <v>58</v>
      </c>
      <c r="U55" s="39" t="s">
        <v>58</v>
      </c>
      <c r="V55" s="177" t="s">
        <v>58</v>
      </c>
      <c r="W55" s="177">
        <f t="shared" si="15"/>
        <v>78338.219374000008</v>
      </c>
      <c r="X55" s="276"/>
      <c r="Y55" s="177" t="s">
        <v>58</v>
      </c>
      <c r="Z55" s="39" t="s">
        <v>127</v>
      </c>
      <c r="AA55" s="58" t="s">
        <v>117</v>
      </c>
      <c r="AB55" s="58"/>
      <c r="AC55" s="58"/>
      <c r="AD55" s="58" t="s">
        <v>58</v>
      </c>
      <c r="AE55" s="58" t="s">
        <v>58</v>
      </c>
      <c r="AF55" s="58"/>
      <c r="AG55" s="58"/>
      <c r="AH55" s="58"/>
      <c r="AI55" s="58"/>
    </row>
    <row r="56" spans="1:35" s="20" customFormat="1" ht="51" customHeight="1" x14ac:dyDescent="0.2">
      <c r="A56" s="37" t="s">
        <v>224</v>
      </c>
      <c r="B56" s="175" t="s">
        <v>210</v>
      </c>
      <c r="C56" s="175" t="s">
        <v>211</v>
      </c>
      <c r="D56" s="175" t="s">
        <v>40</v>
      </c>
      <c r="E56" s="175" t="s">
        <v>58</v>
      </c>
      <c r="F56" s="175" t="s">
        <v>58</v>
      </c>
      <c r="G56" s="176" t="s">
        <v>127</v>
      </c>
      <c r="H56" s="175"/>
      <c r="I56" s="175" t="s">
        <v>127</v>
      </c>
      <c r="J56" s="37" t="s">
        <v>224</v>
      </c>
      <c r="K56" s="39">
        <v>6121</v>
      </c>
      <c r="L56" s="39">
        <v>5943</v>
      </c>
      <c r="M56" s="39">
        <v>5943</v>
      </c>
      <c r="N56" s="39">
        <f t="shared" si="14"/>
        <v>6237.2990000000009</v>
      </c>
      <c r="O56" s="278"/>
      <c r="P56" s="177" t="s">
        <v>217</v>
      </c>
      <c r="Q56" s="177" t="s">
        <v>217</v>
      </c>
      <c r="R56" s="278"/>
      <c r="S56" s="177" t="s">
        <v>58</v>
      </c>
      <c r="T56" s="177" t="s">
        <v>58</v>
      </c>
      <c r="U56" s="39" t="s">
        <v>58</v>
      </c>
      <c r="V56" s="177" t="s">
        <v>58</v>
      </c>
      <c r="W56" s="177">
        <v>6237</v>
      </c>
      <c r="X56" s="276"/>
      <c r="Y56" s="177" t="s">
        <v>58</v>
      </c>
      <c r="Z56" s="39" t="s">
        <v>127</v>
      </c>
      <c r="AA56" s="58" t="s">
        <v>117</v>
      </c>
      <c r="AB56" s="58"/>
      <c r="AC56" s="58"/>
      <c r="AD56" s="58" t="s">
        <v>58</v>
      </c>
      <c r="AE56" s="58" t="s">
        <v>58</v>
      </c>
      <c r="AF56" s="58"/>
      <c r="AG56" s="58"/>
      <c r="AH56" s="58"/>
      <c r="AI56" s="58"/>
    </row>
    <row r="57" spans="1:35" s="20" customFormat="1" ht="63.75" x14ac:dyDescent="0.2">
      <c r="A57" s="37" t="s">
        <v>225</v>
      </c>
      <c r="B57" s="175" t="s">
        <v>210</v>
      </c>
      <c r="C57" s="175" t="s">
        <v>211</v>
      </c>
      <c r="D57" s="175" t="s">
        <v>40</v>
      </c>
      <c r="E57" s="175" t="s">
        <v>40</v>
      </c>
      <c r="F57" s="175" t="s">
        <v>58</v>
      </c>
      <c r="G57" s="176" t="s">
        <v>127</v>
      </c>
      <c r="H57" s="175"/>
      <c r="I57" s="175" t="s">
        <v>127</v>
      </c>
      <c r="J57" s="37" t="s">
        <v>225</v>
      </c>
      <c r="K57" s="39">
        <v>4409012</v>
      </c>
      <c r="L57" s="39">
        <f>M57*103%</f>
        <v>3854066.36</v>
      </c>
      <c r="M57" s="39">
        <v>3741812</v>
      </c>
      <c r="N57" s="39">
        <f t="shared" si="14"/>
        <v>4492783.2280000001</v>
      </c>
      <c r="O57" s="279"/>
      <c r="P57" s="177" t="s">
        <v>217</v>
      </c>
      <c r="Q57" s="177" t="s">
        <v>217</v>
      </c>
      <c r="R57" s="279"/>
      <c r="S57" s="177" t="s">
        <v>58</v>
      </c>
      <c r="T57" s="177" t="s">
        <v>58</v>
      </c>
      <c r="U57" s="39" t="s">
        <v>58</v>
      </c>
      <c r="V57" s="177" t="s">
        <v>58</v>
      </c>
      <c r="W57" s="177">
        <f t="shared" si="15"/>
        <v>4632059.508068</v>
      </c>
      <c r="X57" s="277"/>
      <c r="Y57" s="177" t="s">
        <v>58</v>
      </c>
      <c r="Z57" s="39" t="s">
        <v>127</v>
      </c>
      <c r="AA57" s="37" t="s">
        <v>40</v>
      </c>
      <c r="AB57" s="58"/>
      <c r="AC57" s="58" t="s">
        <v>218</v>
      </c>
      <c r="AD57" s="58" t="s">
        <v>44</v>
      </c>
      <c r="AE57" s="58" t="s">
        <v>226</v>
      </c>
      <c r="AF57" s="190" t="s">
        <v>48</v>
      </c>
      <c r="AG57" s="58" t="s">
        <v>215</v>
      </c>
      <c r="AH57" s="190" t="s">
        <v>50</v>
      </c>
      <c r="AI57" s="58"/>
    </row>
    <row r="58" spans="1:35" s="20" customFormat="1" ht="63.75" x14ac:dyDescent="0.2">
      <c r="A58" s="37" t="s">
        <v>227</v>
      </c>
      <c r="B58" s="175" t="s">
        <v>210</v>
      </c>
      <c r="C58" s="175" t="s">
        <v>211</v>
      </c>
      <c r="D58" s="175" t="s">
        <v>40</v>
      </c>
      <c r="E58" s="175" t="s">
        <v>58</v>
      </c>
      <c r="F58" s="175" t="s">
        <v>58</v>
      </c>
      <c r="G58" s="176" t="s">
        <v>127</v>
      </c>
      <c r="H58" s="175"/>
      <c r="I58" s="175" t="s">
        <v>127</v>
      </c>
      <c r="J58" s="37" t="s">
        <v>228</v>
      </c>
      <c r="K58" s="39" t="s">
        <v>58</v>
      </c>
      <c r="L58" s="37" t="s">
        <v>58</v>
      </c>
      <c r="M58" s="39" t="s">
        <v>58</v>
      </c>
      <c r="N58" s="39">
        <f t="shared" si="14"/>
        <v>0</v>
      </c>
      <c r="O58" s="39">
        <v>10427069</v>
      </c>
      <c r="P58" s="39">
        <v>9050000</v>
      </c>
      <c r="Q58" s="177">
        <v>9026619</v>
      </c>
      <c r="R58" s="174">
        <v>10744659</v>
      </c>
      <c r="S58" s="177" t="s">
        <v>58</v>
      </c>
      <c r="T58" s="177" t="s">
        <v>58</v>
      </c>
      <c r="U58" s="39" t="s">
        <v>58</v>
      </c>
      <c r="V58" s="177" t="s">
        <v>58</v>
      </c>
      <c r="W58" s="177">
        <f t="shared" si="15"/>
        <v>0</v>
      </c>
      <c r="X58" s="177">
        <f>SUM(R58)*101.2%</f>
        <v>10873594.908</v>
      </c>
      <c r="Y58" s="177" t="s">
        <v>58</v>
      </c>
      <c r="Z58" s="39" t="s">
        <v>127</v>
      </c>
      <c r="AA58" s="58" t="s">
        <v>58</v>
      </c>
      <c r="AB58" s="58"/>
      <c r="AC58" s="58"/>
      <c r="AD58" s="58" t="s">
        <v>58</v>
      </c>
      <c r="AE58" s="58" t="s">
        <v>58</v>
      </c>
      <c r="AF58" s="58"/>
      <c r="AG58" s="58"/>
      <c r="AH58" s="58"/>
      <c r="AI58" s="58"/>
    </row>
    <row r="59" spans="1:35" s="20" customFormat="1" ht="38.25" x14ac:dyDescent="0.2">
      <c r="A59" s="37" t="s">
        <v>229</v>
      </c>
      <c r="B59" s="175" t="s">
        <v>210</v>
      </c>
      <c r="C59" s="175" t="s">
        <v>211</v>
      </c>
      <c r="D59" s="175" t="s">
        <v>40</v>
      </c>
      <c r="E59" s="175" t="s">
        <v>58</v>
      </c>
      <c r="F59" s="175" t="s">
        <v>58</v>
      </c>
      <c r="G59" s="176" t="s">
        <v>127</v>
      </c>
      <c r="H59" s="175"/>
      <c r="I59" s="175" t="s">
        <v>127</v>
      </c>
      <c r="J59" s="177" t="s">
        <v>229</v>
      </c>
      <c r="K59" s="177" t="s">
        <v>58</v>
      </c>
      <c r="L59" s="37" t="s">
        <v>58</v>
      </c>
      <c r="M59" s="39" t="s">
        <v>58</v>
      </c>
      <c r="N59" s="39">
        <f t="shared" si="14"/>
        <v>0</v>
      </c>
      <c r="O59" s="39">
        <v>53062</v>
      </c>
      <c r="P59" s="39">
        <v>46500</v>
      </c>
      <c r="Q59" s="177">
        <v>45645</v>
      </c>
      <c r="R59" s="177">
        <v>53906</v>
      </c>
      <c r="S59" s="177" t="s">
        <v>58</v>
      </c>
      <c r="T59" s="177" t="s">
        <v>58</v>
      </c>
      <c r="U59" s="39" t="s">
        <v>58</v>
      </c>
      <c r="V59" s="177" t="s">
        <v>58</v>
      </c>
      <c r="W59" s="177">
        <f t="shared" si="15"/>
        <v>0</v>
      </c>
      <c r="X59" s="177">
        <v>54569</v>
      </c>
      <c r="Y59" s="177" t="s">
        <v>58</v>
      </c>
      <c r="Z59" s="39" t="s">
        <v>127</v>
      </c>
      <c r="AA59" s="58" t="s">
        <v>58</v>
      </c>
      <c r="AB59" s="58"/>
      <c r="AC59" s="58"/>
      <c r="AD59" s="58" t="s">
        <v>58</v>
      </c>
      <c r="AE59" s="58" t="s">
        <v>58</v>
      </c>
      <c r="AF59" s="58"/>
      <c r="AG59" s="58"/>
      <c r="AH59" s="58"/>
      <c r="AI59" s="58"/>
    </row>
    <row r="60" spans="1:35" s="20" customFormat="1" ht="51" customHeight="1" x14ac:dyDescent="0.2">
      <c r="A60" s="37" t="s">
        <v>230</v>
      </c>
      <c r="B60" s="175" t="s">
        <v>210</v>
      </c>
      <c r="C60" s="175" t="s">
        <v>211</v>
      </c>
      <c r="D60" s="175" t="s">
        <v>40</v>
      </c>
      <c r="E60" s="175" t="s">
        <v>58</v>
      </c>
      <c r="F60" s="175" t="s">
        <v>58</v>
      </c>
      <c r="G60" s="176" t="s">
        <v>127</v>
      </c>
      <c r="H60" s="198"/>
      <c r="I60" s="175" t="s">
        <v>127</v>
      </c>
      <c r="J60" s="37" t="s">
        <v>230</v>
      </c>
      <c r="K60" s="39" t="s">
        <v>58</v>
      </c>
      <c r="L60" s="37" t="s">
        <v>58</v>
      </c>
      <c r="M60" s="39" t="s">
        <v>58</v>
      </c>
      <c r="N60" s="39">
        <f t="shared" si="14"/>
        <v>0</v>
      </c>
      <c r="O60" s="254" t="s">
        <v>213</v>
      </c>
      <c r="P60" s="177" t="s">
        <v>213</v>
      </c>
      <c r="Q60" s="177" t="s">
        <v>213</v>
      </c>
      <c r="R60" s="254" t="s">
        <v>213</v>
      </c>
      <c r="S60" s="177" t="s">
        <v>58</v>
      </c>
      <c r="T60" s="177" t="s">
        <v>58</v>
      </c>
      <c r="U60" s="39">
        <v>138500</v>
      </c>
      <c r="V60" s="177" t="s">
        <v>58</v>
      </c>
      <c r="W60" s="177">
        <f t="shared" si="15"/>
        <v>0</v>
      </c>
      <c r="X60" s="177">
        <f t="shared" ref="X60:X113" si="16">SUM(R60)*101.2%</f>
        <v>0</v>
      </c>
      <c r="Y60" s="177" t="s">
        <v>58</v>
      </c>
      <c r="Z60" s="39" t="s">
        <v>127</v>
      </c>
      <c r="AA60" s="58" t="s">
        <v>117</v>
      </c>
      <c r="AB60" s="58"/>
      <c r="AC60" s="58"/>
      <c r="AD60" s="58" t="s">
        <v>58</v>
      </c>
      <c r="AE60" s="58" t="s">
        <v>58</v>
      </c>
      <c r="AF60" s="58"/>
      <c r="AG60" s="58"/>
      <c r="AH60" s="58"/>
      <c r="AI60" s="58"/>
    </row>
    <row r="61" spans="1:35" s="20" customFormat="1" ht="51" customHeight="1" x14ac:dyDescent="0.2">
      <c r="A61" s="37" t="s">
        <v>231</v>
      </c>
      <c r="B61" s="175" t="s">
        <v>210</v>
      </c>
      <c r="C61" s="175" t="s">
        <v>211</v>
      </c>
      <c r="D61" s="175" t="s">
        <v>40</v>
      </c>
      <c r="E61" s="175" t="s">
        <v>40</v>
      </c>
      <c r="F61" s="175" t="s">
        <v>58</v>
      </c>
      <c r="G61" s="176" t="s">
        <v>127</v>
      </c>
      <c r="H61" s="175" t="s">
        <v>232</v>
      </c>
      <c r="I61" s="175" t="s">
        <v>127</v>
      </c>
      <c r="J61" s="177" t="s">
        <v>233</v>
      </c>
      <c r="K61" s="273" t="s">
        <v>234</v>
      </c>
      <c r="L61" s="39" t="s">
        <v>234</v>
      </c>
      <c r="M61" s="39" t="s">
        <v>234</v>
      </c>
      <c r="N61" s="39">
        <f t="shared" si="14"/>
        <v>0</v>
      </c>
      <c r="O61" s="278"/>
      <c r="P61" s="177" t="s">
        <v>213</v>
      </c>
      <c r="Q61" s="177" t="s">
        <v>213</v>
      </c>
      <c r="R61" s="278"/>
      <c r="S61" s="177" t="s">
        <v>58</v>
      </c>
      <c r="T61" s="177" t="s">
        <v>58</v>
      </c>
      <c r="U61" s="39" t="s">
        <v>58</v>
      </c>
      <c r="V61" s="177" t="s">
        <v>58</v>
      </c>
      <c r="W61" s="177">
        <f t="shared" si="15"/>
        <v>0</v>
      </c>
      <c r="X61" s="177">
        <f t="shared" si="16"/>
        <v>0</v>
      </c>
      <c r="Y61" s="177" t="s">
        <v>58</v>
      </c>
      <c r="Z61" s="39" t="s">
        <v>127</v>
      </c>
      <c r="AA61" s="37" t="s">
        <v>44</v>
      </c>
      <c r="AB61" s="58"/>
      <c r="AC61" s="58" t="s">
        <v>218</v>
      </c>
      <c r="AD61" s="58" t="s">
        <v>44</v>
      </c>
      <c r="AE61" s="58" t="s">
        <v>235</v>
      </c>
      <c r="AF61" s="190" t="s">
        <v>48</v>
      </c>
      <c r="AG61" s="58" t="s">
        <v>215</v>
      </c>
      <c r="AH61" s="190" t="s">
        <v>50</v>
      </c>
      <c r="AI61" s="58"/>
    </row>
    <row r="62" spans="1:35" s="20" customFormat="1" ht="51" customHeight="1" x14ac:dyDescent="0.2">
      <c r="A62" s="37" t="s">
        <v>236</v>
      </c>
      <c r="B62" s="175" t="s">
        <v>210</v>
      </c>
      <c r="C62" s="175" t="s">
        <v>211</v>
      </c>
      <c r="D62" s="175" t="s">
        <v>40</v>
      </c>
      <c r="E62" s="175" t="s">
        <v>40</v>
      </c>
      <c r="F62" s="175" t="s">
        <v>58</v>
      </c>
      <c r="G62" s="176" t="s">
        <v>127</v>
      </c>
      <c r="H62" s="175" t="s">
        <v>237</v>
      </c>
      <c r="I62" s="175" t="s">
        <v>127</v>
      </c>
      <c r="J62" s="177" t="s">
        <v>238</v>
      </c>
      <c r="K62" s="278"/>
      <c r="L62" s="39" t="s">
        <v>234</v>
      </c>
      <c r="M62" s="39" t="s">
        <v>234</v>
      </c>
      <c r="N62" s="39">
        <f t="shared" si="14"/>
        <v>0</v>
      </c>
      <c r="O62" s="278"/>
      <c r="P62" s="177" t="s">
        <v>213</v>
      </c>
      <c r="Q62" s="177" t="s">
        <v>213</v>
      </c>
      <c r="R62" s="278"/>
      <c r="S62" s="177" t="s">
        <v>58</v>
      </c>
      <c r="T62" s="177" t="s">
        <v>58</v>
      </c>
      <c r="U62" s="39" t="s">
        <v>58</v>
      </c>
      <c r="V62" s="177" t="s">
        <v>58</v>
      </c>
      <c r="W62" s="177">
        <f t="shared" si="15"/>
        <v>0</v>
      </c>
      <c r="X62" s="177">
        <f t="shared" si="16"/>
        <v>0</v>
      </c>
      <c r="Y62" s="177" t="s">
        <v>58</v>
      </c>
      <c r="Z62" s="39" t="s">
        <v>127</v>
      </c>
      <c r="AA62" s="37" t="s">
        <v>44</v>
      </c>
      <c r="AB62" s="58"/>
      <c r="AC62" s="58" t="s">
        <v>218</v>
      </c>
      <c r="AD62" s="58" t="s">
        <v>239</v>
      </c>
      <c r="AE62" s="58" t="s">
        <v>235</v>
      </c>
      <c r="AF62" s="190" t="s">
        <v>48</v>
      </c>
      <c r="AG62" s="58" t="s">
        <v>215</v>
      </c>
      <c r="AH62" s="190" t="s">
        <v>50</v>
      </c>
      <c r="AI62" s="58"/>
    </row>
    <row r="63" spans="1:35" s="20" customFormat="1" ht="51" customHeight="1" x14ac:dyDescent="0.2">
      <c r="A63" s="37" t="s">
        <v>240</v>
      </c>
      <c r="B63" s="175" t="s">
        <v>210</v>
      </c>
      <c r="C63" s="175" t="s">
        <v>211</v>
      </c>
      <c r="D63" s="175" t="s">
        <v>40</v>
      </c>
      <c r="E63" s="175" t="s">
        <v>40</v>
      </c>
      <c r="F63" s="175" t="s">
        <v>58</v>
      </c>
      <c r="G63" s="176" t="s">
        <v>127</v>
      </c>
      <c r="H63" s="175" t="s">
        <v>241</v>
      </c>
      <c r="I63" s="175" t="s">
        <v>127</v>
      </c>
      <c r="J63" s="177" t="s">
        <v>242</v>
      </c>
      <c r="K63" s="278"/>
      <c r="L63" s="39" t="s">
        <v>234</v>
      </c>
      <c r="M63" s="39" t="s">
        <v>234</v>
      </c>
      <c r="N63" s="39">
        <f t="shared" si="14"/>
        <v>0</v>
      </c>
      <c r="O63" s="278"/>
      <c r="P63" s="177" t="s">
        <v>213</v>
      </c>
      <c r="Q63" s="177" t="s">
        <v>213</v>
      </c>
      <c r="R63" s="278"/>
      <c r="S63" s="177" t="s">
        <v>58</v>
      </c>
      <c r="T63" s="177" t="s">
        <v>58</v>
      </c>
      <c r="U63" s="39" t="s">
        <v>58</v>
      </c>
      <c r="V63" s="177" t="s">
        <v>58</v>
      </c>
      <c r="W63" s="177">
        <f t="shared" si="15"/>
        <v>0</v>
      </c>
      <c r="X63" s="177">
        <f t="shared" si="16"/>
        <v>0</v>
      </c>
      <c r="Y63" s="177" t="s">
        <v>58</v>
      </c>
      <c r="Z63" s="39" t="s">
        <v>127</v>
      </c>
      <c r="AA63" s="37" t="s">
        <v>44</v>
      </c>
      <c r="AB63" s="58"/>
      <c r="AC63" s="58" t="s">
        <v>218</v>
      </c>
      <c r="AD63" s="58" t="s">
        <v>44</v>
      </c>
      <c r="AE63" s="58" t="s">
        <v>235</v>
      </c>
      <c r="AF63" s="190" t="s">
        <v>48</v>
      </c>
      <c r="AG63" s="58" t="s">
        <v>215</v>
      </c>
      <c r="AH63" s="190" t="s">
        <v>50</v>
      </c>
      <c r="AI63" s="58"/>
    </row>
    <row r="64" spans="1:35" s="20" customFormat="1" ht="51" customHeight="1" x14ac:dyDescent="0.2">
      <c r="A64" s="37" t="s">
        <v>243</v>
      </c>
      <c r="B64" s="175" t="s">
        <v>210</v>
      </c>
      <c r="C64" s="175" t="s">
        <v>211</v>
      </c>
      <c r="D64" s="175" t="s">
        <v>40</v>
      </c>
      <c r="E64" s="175" t="s">
        <v>40</v>
      </c>
      <c r="F64" s="175" t="s">
        <v>58</v>
      </c>
      <c r="G64" s="176" t="s">
        <v>127</v>
      </c>
      <c r="H64" s="175" t="s">
        <v>244</v>
      </c>
      <c r="I64" s="175" t="s">
        <v>127</v>
      </c>
      <c r="J64" s="177" t="s">
        <v>223</v>
      </c>
      <c r="K64" s="278"/>
      <c r="L64" s="39" t="s">
        <v>234</v>
      </c>
      <c r="M64" s="39" t="s">
        <v>234</v>
      </c>
      <c r="N64" s="39">
        <f t="shared" si="14"/>
        <v>0</v>
      </c>
      <c r="O64" s="278"/>
      <c r="P64" s="177" t="s">
        <v>213</v>
      </c>
      <c r="Q64" s="177" t="s">
        <v>213</v>
      </c>
      <c r="R64" s="278"/>
      <c r="S64" s="177" t="s">
        <v>58</v>
      </c>
      <c r="T64" s="177" t="s">
        <v>58</v>
      </c>
      <c r="U64" s="39" t="s">
        <v>58</v>
      </c>
      <c r="V64" s="177" t="s">
        <v>58</v>
      </c>
      <c r="W64" s="177">
        <f t="shared" si="15"/>
        <v>0</v>
      </c>
      <c r="X64" s="177">
        <f t="shared" si="16"/>
        <v>0</v>
      </c>
      <c r="Y64" s="177" t="s">
        <v>58</v>
      </c>
      <c r="Z64" s="39" t="s">
        <v>127</v>
      </c>
      <c r="AA64" s="37" t="s">
        <v>40</v>
      </c>
      <c r="AB64" s="58"/>
      <c r="AC64" s="58" t="s">
        <v>218</v>
      </c>
      <c r="AD64" s="58" t="s">
        <v>44</v>
      </c>
      <c r="AE64" s="58" t="s">
        <v>245</v>
      </c>
      <c r="AF64" s="190" t="s">
        <v>48</v>
      </c>
      <c r="AG64" s="58" t="s">
        <v>215</v>
      </c>
      <c r="AH64" s="190" t="s">
        <v>50</v>
      </c>
      <c r="AI64" s="58"/>
    </row>
    <row r="65" spans="1:35" s="20" customFormat="1" ht="51" customHeight="1" x14ac:dyDescent="0.2">
      <c r="A65" s="37" t="s">
        <v>246</v>
      </c>
      <c r="B65" s="175" t="s">
        <v>210</v>
      </c>
      <c r="C65" s="175" t="s">
        <v>211</v>
      </c>
      <c r="D65" s="175" t="s">
        <v>40</v>
      </c>
      <c r="E65" s="175" t="s">
        <v>40</v>
      </c>
      <c r="F65" s="175" t="s">
        <v>58</v>
      </c>
      <c r="G65" s="176" t="s">
        <v>127</v>
      </c>
      <c r="H65" s="175" t="s">
        <v>247</v>
      </c>
      <c r="I65" s="175" t="s">
        <v>127</v>
      </c>
      <c r="J65" s="177" t="s">
        <v>248</v>
      </c>
      <c r="K65" s="278"/>
      <c r="L65" s="39" t="s">
        <v>234</v>
      </c>
      <c r="M65" s="39" t="s">
        <v>234</v>
      </c>
      <c r="N65" s="39">
        <f t="shared" si="14"/>
        <v>0</v>
      </c>
      <c r="O65" s="278"/>
      <c r="P65" s="177" t="s">
        <v>213</v>
      </c>
      <c r="Q65" s="177" t="s">
        <v>213</v>
      </c>
      <c r="R65" s="278"/>
      <c r="S65" s="177" t="s">
        <v>58</v>
      </c>
      <c r="T65" s="177" t="s">
        <v>58</v>
      </c>
      <c r="U65" s="39" t="s">
        <v>58</v>
      </c>
      <c r="V65" s="177" t="s">
        <v>58</v>
      </c>
      <c r="W65" s="177">
        <f t="shared" si="15"/>
        <v>0</v>
      </c>
      <c r="X65" s="177">
        <f t="shared" si="16"/>
        <v>0</v>
      </c>
      <c r="Y65" s="177" t="s">
        <v>58</v>
      </c>
      <c r="Z65" s="39" t="s">
        <v>127</v>
      </c>
      <c r="AA65" s="37" t="s">
        <v>40</v>
      </c>
      <c r="AB65" s="58"/>
      <c r="AC65" s="58" t="s">
        <v>218</v>
      </c>
      <c r="AD65" s="58" t="s">
        <v>44</v>
      </c>
      <c r="AE65" s="58" t="s">
        <v>235</v>
      </c>
      <c r="AF65" s="190" t="s">
        <v>48</v>
      </c>
      <c r="AG65" s="58" t="s">
        <v>215</v>
      </c>
      <c r="AH65" s="190" t="s">
        <v>50</v>
      </c>
      <c r="AI65" s="58"/>
    </row>
    <row r="66" spans="1:35" s="20" customFormat="1" ht="51" customHeight="1" x14ac:dyDescent="0.2">
      <c r="A66" s="37" t="s">
        <v>249</v>
      </c>
      <c r="B66" s="175" t="s">
        <v>210</v>
      </c>
      <c r="C66" s="175" t="s">
        <v>211</v>
      </c>
      <c r="D66" s="175" t="s">
        <v>40</v>
      </c>
      <c r="E66" s="175" t="s">
        <v>40</v>
      </c>
      <c r="F66" s="175" t="s">
        <v>58</v>
      </c>
      <c r="G66" s="176" t="s">
        <v>127</v>
      </c>
      <c r="H66" s="175" t="s">
        <v>250</v>
      </c>
      <c r="I66" s="175" t="s">
        <v>127</v>
      </c>
      <c r="J66" s="177" t="s">
        <v>251</v>
      </c>
      <c r="K66" s="278"/>
      <c r="L66" s="39" t="s">
        <v>234</v>
      </c>
      <c r="M66" s="39" t="s">
        <v>234</v>
      </c>
      <c r="N66" s="39">
        <f t="shared" si="14"/>
        <v>0</v>
      </c>
      <c r="O66" s="278"/>
      <c r="P66" s="177" t="s">
        <v>213</v>
      </c>
      <c r="Q66" s="177" t="s">
        <v>213</v>
      </c>
      <c r="R66" s="278"/>
      <c r="S66" s="177" t="s">
        <v>58</v>
      </c>
      <c r="T66" s="177" t="s">
        <v>58</v>
      </c>
      <c r="U66" s="39" t="s">
        <v>58</v>
      </c>
      <c r="V66" s="177" t="s">
        <v>58</v>
      </c>
      <c r="W66" s="177">
        <f t="shared" si="15"/>
        <v>0</v>
      </c>
      <c r="X66" s="177">
        <f t="shared" si="16"/>
        <v>0</v>
      </c>
      <c r="Y66" s="177" t="s">
        <v>58</v>
      </c>
      <c r="Z66" s="39" t="s">
        <v>127</v>
      </c>
      <c r="AA66" s="37" t="s">
        <v>44</v>
      </c>
      <c r="AB66" s="58"/>
      <c r="AC66" s="58" t="s">
        <v>218</v>
      </c>
      <c r="AD66" s="58" t="s">
        <v>44</v>
      </c>
      <c r="AE66" s="58" t="s">
        <v>235</v>
      </c>
      <c r="AF66" s="190" t="s">
        <v>48</v>
      </c>
      <c r="AG66" s="58" t="s">
        <v>215</v>
      </c>
      <c r="AH66" s="190" t="s">
        <v>50</v>
      </c>
      <c r="AI66" s="58"/>
    </row>
    <row r="67" spans="1:35" s="20" customFormat="1" ht="51" customHeight="1" x14ac:dyDescent="0.2">
      <c r="A67" s="37" t="s">
        <v>252</v>
      </c>
      <c r="B67" s="175" t="s">
        <v>210</v>
      </c>
      <c r="C67" s="175" t="s">
        <v>211</v>
      </c>
      <c r="D67" s="175" t="s">
        <v>40</v>
      </c>
      <c r="E67" s="175" t="s">
        <v>40</v>
      </c>
      <c r="F67" s="175" t="s">
        <v>58</v>
      </c>
      <c r="G67" s="176" t="s">
        <v>127</v>
      </c>
      <c r="H67" s="175" t="s">
        <v>253</v>
      </c>
      <c r="I67" s="175" t="s">
        <v>127</v>
      </c>
      <c r="J67" s="177" t="s">
        <v>251</v>
      </c>
      <c r="K67" s="278"/>
      <c r="L67" s="39" t="s">
        <v>234</v>
      </c>
      <c r="M67" s="39" t="s">
        <v>234</v>
      </c>
      <c r="N67" s="39">
        <f t="shared" si="14"/>
        <v>0</v>
      </c>
      <c r="O67" s="278"/>
      <c r="P67" s="177" t="s">
        <v>213</v>
      </c>
      <c r="Q67" s="177" t="s">
        <v>213</v>
      </c>
      <c r="R67" s="278"/>
      <c r="S67" s="177" t="s">
        <v>58</v>
      </c>
      <c r="T67" s="177" t="s">
        <v>58</v>
      </c>
      <c r="U67" s="39" t="s">
        <v>58</v>
      </c>
      <c r="V67" s="177" t="s">
        <v>58</v>
      </c>
      <c r="W67" s="177">
        <f t="shared" si="15"/>
        <v>0</v>
      </c>
      <c r="X67" s="177">
        <f t="shared" si="16"/>
        <v>0</v>
      </c>
      <c r="Y67" s="177" t="s">
        <v>58</v>
      </c>
      <c r="Z67" s="39" t="s">
        <v>127</v>
      </c>
      <c r="AA67" s="37" t="s">
        <v>44</v>
      </c>
      <c r="AB67" s="58"/>
      <c r="AC67" s="58" t="s">
        <v>218</v>
      </c>
      <c r="AD67" s="58" t="s">
        <v>44</v>
      </c>
      <c r="AE67" s="58" t="s">
        <v>47</v>
      </c>
      <c r="AF67" s="190" t="s">
        <v>48</v>
      </c>
      <c r="AG67" s="58" t="s">
        <v>215</v>
      </c>
      <c r="AH67" s="190" t="s">
        <v>50</v>
      </c>
      <c r="AI67" s="58"/>
    </row>
    <row r="68" spans="1:35" s="20" customFormat="1" ht="51" customHeight="1" x14ac:dyDescent="0.2">
      <c r="A68" s="37" t="s">
        <v>254</v>
      </c>
      <c r="B68" s="175" t="s">
        <v>210</v>
      </c>
      <c r="C68" s="175" t="s">
        <v>211</v>
      </c>
      <c r="D68" s="175" t="s">
        <v>40</v>
      </c>
      <c r="E68" s="175" t="s">
        <v>40</v>
      </c>
      <c r="F68" s="175" t="s">
        <v>58</v>
      </c>
      <c r="G68" s="176" t="s">
        <v>127</v>
      </c>
      <c r="H68" s="175" t="s">
        <v>255</v>
      </c>
      <c r="I68" s="175" t="s">
        <v>127</v>
      </c>
      <c r="J68" s="177" t="s">
        <v>256</v>
      </c>
      <c r="K68" s="278"/>
      <c r="L68" s="39" t="s">
        <v>234</v>
      </c>
      <c r="M68" s="39" t="s">
        <v>234</v>
      </c>
      <c r="N68" s="39">
        <f t="shared" si="14"/>
        <v>0</v>
      </c>
      <c r="O68" s="278"/>
      <c r="P68" s="177" t="s">
        <v>213</v>
      </c>
      <c r="Q68" s="177" t="s">
        <v>213</v>
      </c>
      <c r="R68" s="278"/>
      <c r="S68" s="177" t="s">
        <v>58</v>
      </c>
      <c r="T68" s="177" t="s">
        <v>58</v>
      </c>
      <c r="U68" s="39" t="s">
        <v>58</v>
      </c>
      <c r="V68" s="177" t="s">
        <v>58</v>
      </c>
      <c r="W68" s="177">
        <f t="shared" si="15"/>
        <v>0</v>
      </c>
      <c r="X68" s="177">
        <f t="shared" si="16"/>
        <v>0</v>
      </c>
      <c r="Y68" s="177" t="s">
        <v>58</v>
      </c>
      <c r="Z68" s="39" t="s">
        <v>127</v>
      </c>
      <c r="AA68" s="37" t="s">
        <v>44</v>
      </c>
      <c r="AB68" s="58"/>
      <c r="AC68" s="58" t="s">
        <v>218</v>
      </c>
      <c r="AD68" s="58" t="s">
        <v>44</v>
      </c>
      <c r="AE68" s="58" t="s">
        <v>235</v>
      </c>
      <c r="AF68" s="190" t="s">
        <v>48</v>
      </c>
      <c r="AG68" s="58" t="s">
        <v>215</v>
      </c>
      <c r="AH68" s="190" t="s">
        <v>50</v>
      </c>
      <c r="AI68" s="58"/>
    </row>
    <row r="69" spans="1:35" s="20" customFormat="1" ht="51" customHeight="1" x14ac:dyDescent="0.2">
      <c r="A69" s="37" t="s">
        <v>257</v>
      </c>
      <c r="B69" s="175" t="s">
        <v>210</v>
      </c>
      <c r="C69" s="175" t="s">
        <v>211</v>
      </c>
      <c r="D69" s="175" t="s">
        <v>40</v>
      </c>
      <c r="E69" s="175" t="s">
        <v>40</v>
      </c>
      <c r="F69" s="175" t="s">
        <v>58</v>
      </c>
      <c r="G69" s="176" t="s">
        <v>127</v>
      </c>
      <c r="H69" s="175" t="s">
        <v>258</v>
      </c>
      <c r="I69" s="175" t="s">
        <v>127</v>
      </c>
      <c r="J69" s="177" t="s">
        <v>259</v>
      </c>
      <c r="K69" s="278"/>
      <c r="L69" s="39" t="s">
        <v>234</v>
      </c>
      <c r="M69" s="39" t="s">
        <v>234</v>
      </c>
      <c r="N69" s="39">
        <f t="shared" si="14"/>
        <v>0</v>
      </c>
      <c r="O69" s="278"/>
      <c r="P69" s="177" t="s">
        <v>213</v>
      </c>
      <c r="Q69" s="177" t="s">
        <v>213</v>
      </c>
      <c r="R69" s="278"/>
      <c r="S69" s="177" t="s">
        <v>58</v>
      </c>
      <c r="T69" s="177" t="s">
        <v>58</v>
      </c>
      <c r="U69" s="39" t="s">
        <v>58</v>
      </c>
      <c r="V69" s="177" t="s">
        <v>58</v>
      </c>
      <c r="W69" s="177">
        <f t="shared" si="15"/>
        <v>0</v>
      </c>
      <c r="X69" s="177">
        <f t="shared" si="16"/>
        <v>0</v>
      </c>
      <c r="Y69" s="177" t="s">
        <v>58</v>
      </c>
      <c r="Z69" s="39" t="s">
        <v>127</v>
      </c>
      <c r="AA69" s="37" t="s">
        <v>44</v>
      </c>
      <c r="AB69" s="58"/>
      <c r="AC69" s="58" t="s">
        <v>218</v>
      </c>
      <c r="AD69" s="58" t="s">
        <v>44</v>
      </c>
      <c r="AE69" s="58" t="s">
        <v>260</v>
      </c>
      <c r="AF69" s="190" t="s">
        <v>48</v>
      </c>
      <c r="AG69" s="58" t="s">
        <v>215</v>
      </c>
      <c r="AH69" s="190" t="s">
        <v>50</v>
      </c>
      <c r="AI69" s="58"/>
    </row>
    <row r="70" spans="1:35" s="20" customFormat="1" ht="51" customHeight="1" x14ac:dyDescent="0.2">
      <c r="A70" s="37" t="s">
        <v>261</v>
      </c>
      <c r="B70" s="175" t="s">
        <v>210</v>
      </c>
      <c r="C70" s="175" t="s">
        <v>211</v>
      </c>
      <c r="D70" s="175" t="s">
        <v>40</v>
      </c>
      <c r="E70" s="175" t="s">
        <v>40</v>
      </c>
      <c r="F70" s="175" t="s">
        <v>58</v>
      </c>
      <c r="G70" s="176" t="s">
        <v>127</v>
      </c>
      <c r="H70" s="175" t="s">
        <v>262</v>
      </c>
      <c r="I70" s="175" t="s">
        <v>127</v>
      </c>
      <c r="J70" s="177" t="s">
        <v>263</v>
      </c>
      <c r="K70" s="278"/>
      <c r="L70" s="39" t="s">
        <v>234</v>
      </c>
      <c r="M70" s="39" t="s">
        <v>234</v>
      </c>
      <c r="N70" s="39">
        <f t="shared" si="14"/>
        <v>0</v>
      </c>
      <c r="O70" s="278"/>
      <c r="P70" s="177" t="s">
        <v>213</v>
      </c>
      <c r="Q70" s="177" t="s">
        <v>213</v>
      </c>
      <c r="R70" s="278"/>
      <c r="S70" s="177" t="s">
        <v>58</v>
      </c>
      <c r="T70" s="177" t="s">
        <v>58</v>
      </c>
      <c r="U70" s="39" t="s">
        <v>58</v>
      </c>
      <c r="V70" s="177" t="s">
        <v>58</v>
      </c>
      <c r="W70" s="177">
        <f t="shared" si="15"/>
        <v>0</v>
      </c>
      <c r="X70" s="177">
        <f t="shared" si="16"/>
        <v>0</v>
      </c>
      <c r="Y70" s="177" t="s">
        <v>58</v>
      </c>
      <c r="Z70" s="39" t="s">
        <v>127</v>
      </c>
      <c r="AA70" s="37" t="s">
        <v>44</v>
      </c>
      <c r="AB70" s="58"/>
      <c r="AC70" s="58" t="s">
        <v>218</v>
      </c>
      <c r="AD70" s="58" t="s">
        <v>44</v>
      </c>
      <c r="AE70" s="58" t="s">
        <v>260</v>
      </c>
      <c r="AF70" s="190" t="s">
        <v>48</v>
      </c>
      <c r="AG70" s="58" t="s">
        <v>215</v>
      </c>
      <c r="AH70" s="190" t="s">
        <v>50</v>
      </c>
      <c r="AI70" s="58"/>
    </row>
    <row r="71" spans="1:35" s="20" customFormat="1" ht="51" customHeight="1" x14ac:dyDescent="0.2">
      <c r="A71" s="37" t="s">
        <v>264</v>
      </c>
      <c r="B71" s="175" t="s">
        <v>210</v>
      </c>
      <c r="C71" s="175" t="s">
        <v>211</v>
      </c>
      <c r="D71" s="175" t="s">
        <v>40</v>
      </c>
      <c r="E71" s="175" t="s">
        <v>40</v>
      </c>
      <c r="F71" s="175" t="s">
        <v>58</v>
      </c>
      <c r="G71" s="176" t="s">
        <v>127</v>
      </c>
      <c r="H71" s="175" t="s">
        <v>265</v>
      </c>
      <c r="I71" s="175" t="s">
        <v>127</v>
      </c>
      <c r="J71" s="177" t="s">
        <v>266</v>
      </c>
      <c r="K71" s="278"/>
      <c r="L71" s="39" t="s">
        <v>234</v>
      </c>
      <c r="M71" s="39" t="s">
        <v>234</v>
      </c>
      <c r="N71" s="39">
        <f t="shared" si="14"/>
        <v>0</v>
      </c>
      <c r="O71" s="278"/>
      <c r="P71" s="177" t="s">
        <v>213</v>
      </c>
      <c r="Q71" s="177" t="s">
        <v>213</v>
      </c>
      <c r="R71" s="278"/>
      <c r="S71" s="177" t="s">
        <v>58</v>
      </c>
      <c r="T71" s="177" t="s">
        <v>58</v>
      </c>
      <c r="U71" s="39" t="s">
        <v>58</v>
      </c>
      <c r="V71" s="177" t="s">
        <v>58</v>
      </c>
      <c r="W71" s="177">
        <f t="shared" si="15"/>
        <v>0</v>
      </c>
      <c r="X71" s="177">
        <f t="shared" si="16"/>
        <v>0</v>
      </c>
      <c r="Y71" s="177" t="s">
        <v>58</v>
      </c>
      <c r="Z71" s="39" t="s">
        <v>127</v>
      </c>
      <c r="AA71" s="37" t="s">
        <v>40</v>
      </c>
      <c r="AB71" s="58"/>
      <c r="AC71" s="58" t="s">
        <v>218</v>
      </c>
      <c r="AD71" s="58" t="s">
        <v>44</v>
      </c>
      <c r="AE71" s="58" t="s">
        <v>219</v>
      </c>
      <c r="AF71" s="190" t="s">
        <v>48</v>
      </c>
      <c r="AG71" s="58" t="s">
        <v>215</v>
      </c>
      <c r="AH71" s="190" t="s">
        <v>50</v>
      </c>
      <c r="AI71" s="58"/>
    </row>
    <row r="72" spans="1:35" s="20" customFormat="1" ht="51" customHeight="1" x14ac:dyDescent="0.2">
      <c r="A72" s="37" t="s">
        <v>267</v>
      </c>
      <c r="B72" s="175" t="s">
        <v>210</v>
      </c>
      <c r="C72" s="175" t="s">
        <v>211</v>
      </c>
      <c r="D72" s="175" t="s">
        <v>40</v>
      </c>
      <c r="E72" s="175" t="s">
        <v>40</v>
      </c>
      <c r="F72" s="175" t="s">
        <v>58</v>
      </c>
      <c r="G72" s="176" t="s">
        <v>127</v>
      </c>
      <c r="H72" s="175" t="s">
        <v>268</v>
      </c>
      <c r="I72" s="175" t="s">
        <v>127</v>
      </c>
      <c r="J72" s="177" t="s">
        <v>269</v>
      </c>
      <c r="K72" s="278"/>
      <c r="L72" s="39" t="s">
        <v>234</v>
      </c>
      <c r="M72" s="39" t="s">
        <v>234</v>
      </c>
      <c r="N72" s="39">
        <f t="shared" si="14"/>
        <v>0</v>
      </c>
      <c r="O72" s="278"/>
      <c r="P72" s="177" t="s">
        <v>213</v>
      </c>
      <c r="Q72" s="177" t="s">
        <v>213</v>
      </c>
      <c r="R72" s="278"/>
      <c r="S72" s="177" t="s">
        <v>58</v>
      </c>
      <c r="T72" s="177" t="s">
        <v>58</v>
      </c>
      <c r="U72" s="39" t="s">
        <v>58</v>
      </c>
      <c r="V72" s="177" t="s">
        <v>58</v>
      </c>
      <c r="W72" s="177">
        <f t="shared" si="15"/>
        <v>0</v>
      </c>
      <c r="X72" s="177">
        <f t="shared" si="16"/>
        <v>0</v>
      </c>
      <c r="Y72" s="177" t="s">
        <v>58</v>
      </c>
      <c r="Z72" s="39" t="s">
        <v>127</v>
      </c>
      <c r="AA72" s="37" t="s">
        <v>40</v>
      </c>
      <c r="AB72" s="58"/>
      <c r="AC72" s="58" t="s">
        <v>218</v>
      </c>
      <c r="AD72" s="58" t="s">
        <v>44</v>
      </c>
      <c r="AE72" s="58" t="s">
        <v>270</v>
      </c>
      <c r="AF72" s="190" t="s">
        <v>48</v>
      </c>
      <c r="AG72" s="58" t="s">
        <v>215</v>
      </c>
      <c r="AH72" s="190" t="s">
        <v>50</v>
      </c>
      <c r="AI72" s="58"/>
    </row>
    <row r="73" spans="1:35" s="20" customFormat="1" ht="51" customHeight="1" x14ac:dyDescent="0.2">
      <c r="A73" s="37" t="s">
        <v>271</v>
      </c>
      <c r="B73" s="175" t="s">
        <v>210</v>
      </c>
      <c r="C73" s="175" t="s">
        <v>211</v>
      </c>
      <c r="D73" s="175" t="s">
        <v>40</v>
      </c>
      <c r="E73" s="175" t="s">
        <v>40</v>
      </c>
      <c r="F73" s="175" t="s">
        <v>58</v>
      </c>
      <c r="G73" s="176" t="s">
        <v>127</v>
      </c>
      <c r="H73" s="175"/>
      <c r="I73" s="175" t="s">
        <v>127</v>
      </c>
      <c r="J73" s="177" t="s">
        <v>272</v>
      </c>
      <c r="K73" s="278"/>
      <c r="L73" s="39" t="s">
        <v>234</v>
      </c>
      <c r="M73" s="39" t="s">
        <v>234</v>
      </c>
      <c r="N73" s="39">
        <f t="shared" si="14"/>
        <v>0</v>
      </c>
      <c r="O73" s="278"/>
      <c r="P73" s="177" t="s">
        <v>213</v>
      </c>
      <c r="Q73" s="177" t="s">
        <v>213</v>
      </c>
      <c r="R73" s="278"/>
      <c r="S73" s="177" t="s">
        <v>58</v>
      </c>
      <c r="T73" s="177" t="s">
        <v>58</v>
      </c>
      <c r="U73" s="39" t="s">
        <v>58</v>
      </c>
      <c r="V73" s="177" t="s">
        <v>58</v>
      </c>
      <c r="W73" s="177">
        <f t="shared" si="15"/>
        <v>0</v>
      </c>
      <c r="X73" s="177">
        <f t="shared" si="16"/>
        <v>0</v>
      </c>
      <c r="Y73" s="177" t="s">
        <v>58</v>
      </c>
      <c r="Z73" s="39" t="s">
        <v>127</v>
      </c>
      <c r="AA73" s="37" t="s">
        <v>44</v>
      </c>
      <c r="AB73" s="58"/>
      <c r="AC73" s="58" t="s">
        <v>218</v>
      </c>
      <c r="AD73" s="58" t="s">
        <v>44</v>
      </c>
      <c r="AE73" s="58" t="s">
        <v>219</v>
      </c>
      <c r="AF73" s="190" t="s">
        <v>48</v>
      </c>
      <c r="AG73" s="58" t="s">
        <v>215</v>
      </c>
      <c r="AH73" s="190" t="s">
        <v>50</v>
      </c>
      <c r="AI73" s="58"/>
    </row>
    <row r="74" spans="1:35" s="20" customFormat="1" ht="51" customHeight="1" x14ac:dyDescent="0.2">
      <c r="A74" s="37" t="s">
        <v>273</v>
      </c>
      <c r="B74" s="175" t="s">
        <v>210</v>
      </c>
      <c r="C74" s="175" t="s">
        <v>211</v>
      </c>
      <c r="D74" s="175" t="s">
        <v>40</v>
      </c>
      <c r="E74" s="175" t="s">
        <v>40</v>
      </c>
      <c r="F74" s="175" t="s">
        <v>58</v>
      </c>
      <c r="G74" s="176" t="s">
        <v>127</v>
      </c>
      <c r="H74" s="175" t="s">
        <v>274</v>
      </c>
      <c r="I74" s="175" t="s">
        <v>127</v>
      </c>
      <c r="J74" s="177" t="s">
        <v>221</v>
      </c>
      <c r="K74" s="278"/>
      <c r="L74" s="39" t="s">
        <v>234</v>
      </c>
      <c r="M74" s="39" t="s">
        <v>234</v>
      </c>
      <c r="N74" s="39">
        <f t="shared" si="14"/>
        <v>0</v>
      </c>
      <c r="O74" s="278"/>
      <c r="P74" s="177" t="s">
        <v>213</v>
      </c>
      <c r="Q74" s="177" t="s">
        <v>213</v>
      </c>
      <c r="R74" s="278"/>
      <c r="S74" s="177" t="s">
        <v>58</v>
      </c>
      <c r="T74" s="177" t="s">
        <v>58</v>
      </c>
      <c r="U74" s="39" t="s">
        <v>58</v>
      </c>
      <c r="V74" s="177" t="s">
        <v>58</v>
      </c>
      <c r="W74" s="177">
        <f t="shared" si="15"/>
        <v>0</v>
      </c>
      <c r="X74" s="177">
        <f t="shared" si="16"/>
        <v>0</v>
      </c>
      <c r="Y74" s="177" t="s">
        <v>58</v>
      </c>
      <c r="Z74" s="39" t="s">
        <v>127</v>
      </c>
      <c r="AA74" s="37" t="s">
        <v>40</v>
      </c>
      <c r="AB74" s="58"/>
      <c r="AC74" s="58" t="s">
        <v>218</v>
      </c>
      <c r="AD74" s="58" t="s">
        <v>44</v>
      </c>
      <c r="AE74" s="58" t="s">
        <v>47</v>
      </c>
      <c r="AF74" s="190" t="s">
        <v>48</v>
      </c>
      <c r="AG74" s="58" t="s">
        <v>215</v>
      </c>
      <c r="AH74" s="190" t="s">
        <v>50</v>
      </c>
      <c r="AI74" s="58"/>
    </row>
    <row r="75" spans="1:35" s="20" customFormat="1" ht="51" customHeight="1" x14ac:dyDescent="0.2">
      <c r="A75" s="37" t="s">
        <v>275</v>
      </c>
      <c r="B75" s="175" t="s">
        <v>210</v>
      </c>
      <c r="C75" s="175" t="s">
        <v>211</v>
      </c>
      <c r="D75" s="175" t="s">
        <v>40</v>
      </c>
      <c r="E75" s="175" t="s">
        <v>40</v>
      </c>
      <c r="F75" s="175" t="s">
        <v>58</v>
      </c>
      <c r="G75" s="176" t="s">
        <v>127</v>
      </c>
      <c r="H75" s="175"/>
      <c r="I75" s="175" t="s">
        <v>127</v>
      </c>
      <c r="J75" s="177" t="s">
        <v>276</v>
      </c>
      <c r="K75" s="278"/>
      <c r="L75" s="39" t="s">
        <v>234</v>
      </c>
      <c r="M75" s="39" t="s">
        <v>234</v>
      </c>
      <c r="N75" s="39">
        <f t="shared" si="14"/>
        <v>0</v>
      </c>
      <c r="O75" s="278"/>
      <c r="P75" s="177" t="s">
        <v>213</v>
      </c>
      <c r="Q75" s="177" t="s">
        <v>213</v>
      </c>
      <c r="R75" s="278"/>
      <c r="S75" s="177" t="s">
        <v>58</v>
      </c>
      <c r="T75" s="177" t="s">
        <v>58</v>
      </c>
      <c r="U75" s="39" t="s">
        <v>58</v>
      </c>
      <c r="V75" s="177" t="s">
        <v>58</v>
      </c>
      <c r="W75" s="177">
        <f t="shared" si="15"/>
        <v>0</v>
      </c>
      <c r="X75" s="177">
        <f t="shared" si="16"/>
        <v>0</v>
      </c>
      <c r="Y75" s="177" t="s">
        <v>58</v>
      </c>
      <c r="Z75" s="39" t="s">
        <v>127</v>
      </c>
      <c r="AA75" s="37" t="s">
        <v>44</v>
      </c>
      <c r="AB75" s="58"/>
      <c r="AC75" s="58" t="s">
        <v>218</v>
      </c>
      <c r="AD75" s="58" t="s">
        <v>44</v>
      </c>
      <c r="AE75" s="58" t="s">
        <v>235</v>
      </c>
      <c r="AF75" s="190" t="s">
        <v>48</v>
      </c>
      <c r="AG75" s="58" t="s">
        <v>215</v>
      </c>
      <c r="AH75" s="190" t="s">
        <v>50</v>
      </c>
      <c r="AI75" s="58"/>
    </row>
    <row r="76" spans="1:35" s="20" customFormat="1" ht="51" customHeight="1" x14ac:dyDescent="0.2">
      <c r="A76" s="37" t="s">
        <v>277</v>
      </c>
      <c r="B76" s="175" t="s">
        <v>210</v>
      </c>
      <c r="C76" s="175" t="s">
        <v>211</v>
      </c>
      <c r="D76" s="175" t="s">
        <v>40</v>
      </c>
      <c r="E76" s="175" t="s">
        <v>40</v>
      </c>
      <c r="F76" s="175" t="s">
        <v>58</v>
      </c>
      <c r="G76" s="176" t="s">
        <v>127</v>
      </c>
      <c r="H76" s="175" t="s">
        <v>278</v>
      </c>
      <c r="I76" s="175" t="s">
        <v>127</v>
      </c>
      <c r="J76" s="177" t="s">
        <v>279</v>
      </c>
      <c r="K76" s="278"/>
      <c r="L76" s="39" t="s">
        <v>234</v>
      </c>
      <c r="M76" s="39" t="s">
        <v>234</v>
      </c>
      <c r="N76" s="39">
        <f t="shared" si="14"/>
        <v>0</v>
      </c>
      <c r="O76" s="278"/>
      <c r="P76" s="177" t="s">
        <v>213</v>
      </c>
      <c r="Q76" s="177" t="s">
        <v>213</v>
      </c>
      <c r="R76" s="278"/>
      <c r="S76" s="177" t="s">
        <v>58</v>
      </c>
      <c r="T76" s="177" t="s">
        <v>58</v>
      </c>
      <c r="U76" s="39" t="s">
        <v>58</v>
      </c>
      <c r="V76" s="177" t="s">
        <v>58</v>
      </c>
      <c r="W76" s="177">
        <f t="shared" si="15"/>
        <v>0</v>
      </c>
      <c r="X76" s="177">
        <f t="shared" si="16"/>
        <v>0</v>
      </c>
      <c r="Y76" s="177" t="s">
        <v>58</v>
      </c>
      <c r="Z76" s="39" t="s">
        <v>127</v>
      </c>
      <c r="AA76" s="37" t="s">
        <v>40</v>
      </c>
      <c r="AB76" s="58"/>
      <c r="AC76" s="58" t="s">
        <v>218</v>
      </c>
      <c r="AD76" s="58" t="s">
        <v>44</v>
      </c>
      <c r="AE76" s="58" t="s">
        <v>219</v>
      </c>
      <c r="AF76" s="190" t="s">
        <v>48</v>
      </c>
      <c r="AG76" s="58" t="s">
        <v>215</v>
      </c>
      <c r="AH76" s="190" t="s">
        <v>50</v>
      </c>
      <c r="AI76" s="58"/>
    </row>
    <row r="77" spans="1:35" s="20" customFormat="1" ht="51" customHeight="1" x14ac:dyDescent="0.2">
      <c r="A77" s="37" t="s">
        <v>280</v>
      </c>
      <c r="B77" s="175" t="s">
        <v>210</v>
      </c>
      <c r="C77" s="175" t="s">
        <v>211</v>
      </c>
      <c r="D77" s="175" t="s">
        <v>40</v>
      </c>
      <c r="E77" s="175" t="s">
        <v>40</v>
      </c>
      <c r="F77" s="175" t="s">
        <v>58</v>
      </c>
      <c r="G77" s="176" t="s">
        <v>127</v>
      </c>
      <c r="H77" s="175" t="s">
        <v>281</v>
      </c>
      <c r="I77" s="175" t="s">
        <v>127</v>
      </c>
      <c r="J77" s="177" t="s">
        <v>282</v>
      </c>
      <c r="K77" s="278"/>
      <c r="L77" s="39" t="s">
        <v>234</v>
      </c>
      <c r="M77" s="39" t="s">
        <v>234</v>
      </c>
      <c r="N77" s="39">
        <f t="shared" si="14"/>
        <v>0</v>
      </c>
      <c r="O77" s="278"/>
      <c r="P77" s="177" t="s">
        <v>213</v>
      </c>
      <c r="Q77" s="177" t="s">
        <v>213</v>
      </c>
      <c r="R77" s="278"/>
      <c r="S77" s="177" t="s">
        <v>58</v>
      </c>
      <c r="T77" s="177" t="s">
        <v>58</v>
      </c>
      <c r="U77" s="39" t="s">
        <v>58</v>
      </c>
      <c r="V77" s="177" t="s">
        <v>58</v>
      </c>
      <c r="W77" s="177">
        <f t="shared" si="15"/>
        <v>0</v>
      </c>
      <c r="X77" s="177">
        <f t="shared" si="16"/>
        <v>0</v>
      </c>
      <c r="Y77" s="177" t="s">
        <v>58</v>
      </c>
      <c r="Z77" s="39" t="s">
        <v>127</v>
      </c>
      <c r="AA77" s="37" t="s">
        <v>40</v>
      </c>
      <c r="AB77" s="58"/>
      <c r="AC77" s="58" t="s">
        <v>218</v>
      </c>
      <c r="AD77" s="58" t="s">
        <v>44</v>
      </c>
      <c r="AE77" s="58" t="s">
        <v>283</v>
      </c>
      <c r="AF77" s="190" t="s">
        <v>48</v>
      </c>
      <c r="AG77" s="58" t="s">
        <v>215</v>
      </c>
      <c r="AH77" s="190" t="s">
        <v>50</v>
      </c>
      <c r="AI77" s="58"/>
    </row>
    <row r="78" spans="1:35" s="20" customFormat="1" ht="51" customHeight="1" x14ac:dyDescent="0.2">
      <c r="A78" s="37" t="s">
        <v>284</v>
      </c>
      <c r="B78" s="175" t="s">
        <v>210</v>
      </c>
      <c r="C78" s="175" t="s">
        <v>211</v>
      </c>
      <c r="D78" s="175" t="s">
        <v>40</v>
      </c>
      <c r="E78" s="175" t="s">
        <v>40</v>
      </c>
      <c r="F78" s="175" t="s">
        <v>58</v>
      </c>
      <c r="G78" s="176" t="s">
        <v>127</v>
      </c>
      <c r="H78" s="175" t="s">
        <v>285</v>
      </c>
      <c r="I78" s="175" t="s">
        <v>127</v>
      </c>
      <c r="J78" s="177" t="s">
        <v>286</v>
      </c>
      <c r="K78" s="278"/>
      <c r="L78" s="39" t="s">
        <v>234</v>
      </c>
      <c r="M78" s="39" t="s">
        <v>234</v>
      </c>
      <c r="N78" s="39">
        <f t="shared" si="14"/>
        <v>0</v>
      </c>
      <c r="O78" s="278"/>
      <c r="P78" s="177" t="s">
        <v>213</v>
      </c>
      <c r="Q78" s="177" t="s">
        <v>213</v>
      </c>
      <c r="R78" s="278"/>
      <c r="S78" s="177" t="s">
        <v>58</v>
      </c>
      <c r="T78" s="177" t="s">
        <v>58</v>
      </c>
      <c r="U78" s="39" t="s">
        <v>58</v>
      </c>
      <c r="V78" s="177" t="s">
        <v>58</v>
      </c>
      <c r="W78" s="177">
        <f t="shared" si="15"/>
        <v>0</v>
      </c>
      <c r="X78" s="177">
        <f t="shared" si="16"/>
        <v>0</v>
      </c>
      <c r="Y78" s="177" t="s">
        <v>58</v>
      </c>
      <c r="Z78" s="39" t="s">
        <v>127</v>
      </c>
      <c r="AA78" s="37" t="s">
        <v>44</v>
      </c>
      <c r="AB78" s="58"/>
      <c r="AC78" s="58" t="s">
        <v>218</v>
      </c>
      <c r="AD78" s="58" t="s">
        <v>40</v>
      </c>
      <c r="AE78" s="58" t="s">
        <v>283</v>
      </c>
      <c r="AF78" s="190" t="s">
        <v>48</v>
      </c>
      <c r="AG78" s="58" t="s">
        <v>215</v>
      </c>
      <c r="AH78" s="190" t="s">
        <v>50</v>
      </c>
      <c r="AI78" s="58"/>
    </row>
    <row r="79" spans="1:35" s="20" customFormat="1" ht="51" customHeight="1" x14ac:dyDescent="0.2">
      <c r="A79" s="37" t="s">
        <v>287</v>
      </c>
      <c r="B79" s="175" t="s">
        <v>210</v>
      </c>
      <c r="C79" s="175" t="s">
        <v>211</v>
      </c>
      <c r="D79" s="175" t="s">
        <v>40</v>
      </c>
      <c r="E79" s="175" t="s">
        <v>40</v>
      </c>
      <c r="F79" s="175" t="s">
        <v>58</v>
      </c>
      <c r="G79" s="176" t="s">
        <v>127</v>
      </c>
      <c r="H79" s="175" t="s">
        <v>288</v>
      </c>
      <c r="I79" s="175" t="s">
        <v>127</v>
      </c>
      <c r="J79" s="177" t="s">
        <v>287</v>
      </c>
      <c r="K79" s="278"/>
      <c r="L79" s="39" t="s">
        <v>234</v>
      </c>
      <c r="M79" s="39" t="s">
        <v>234</v>
      </c>
      <c r="N79" s="39">
        <f t="shared" si="14"/>
        <v>0</v>
      </c>
      <c r="O79" s="278"/>
      <c r="P79" s="177" t="s">
        <v>213</v>
      </c>
      <c r="Q79" s="177" t="s">
        <v>213</v>
      </c>
      <c r="R79" s="278"/>
      <c r="S79" s="177" t="s">
        <v>58</v>
      </c>
      <c r="T79" s="177" t="s">
        <v>58</v>
      </c>
      <c r="U79" s="39" t="s">
        <v>58</v>
      </c>
      <c r="V79" s="177" t="s">
        <v>58</v>
      </c>
      <c r="W79" s="177">
        <f t="shared" si="15"/>
        <v>0</v>
      </c>
      <c r="X79" s="177">
        <f t="shared" si="16"/>
        <v>0</v>
      </c>
      <c r="Y79" s="177" t="s">
        <v>58</v>
      </c>
      <c r="Z79" s="39" t="s">
        <v>127</v>
      </c>
      <c r="AA79" s="37" t="s">
        <v>44</v>
      </c>
      <c r="AB79" s="58"/>
      <c r="AC79" s="58" t="s">
        <v>218</v>
      </c>
      <c r="AD79" s="58" t="s">
        <v>40</v>
      </c>
      <c r="AE79" s="58" t="s">
        <v>235</v>
      </c>
      <c r="AF79" s="190" t="s">
        <v>48</v>
      </c>
      <c r="AG79" s="58" t="s">
        <v>215</v>
      </c>
      <c r="AH79" s="190" t="s">
        <v>50</v>
      </c>
      <c r="AI79" s="58"/>
    </row>
    <row r="80" spans="1:35" s="20" customFormat="1" ht="51" customHeight="1" x14ac:dyDescent="0.2">
      <c r="A80" s="37" t="s">
        <v>289</v>
      </c>
      <c r="B80" s="175" t="s">
        <v>210</v>
      </c>
      <c r="C80" s="175" t="s">
        <v>211</v>
      </c>
      <c r="D80" s="175" t="s">
        <v>40</v>
      </c>
      <c r="E80" s="175" t="s">
        <v>40</v>
      </c>
      <c r="F80" s="175" t="s">
        <v>58</v>
      </c>
      <c r="G80" s="176" t="s">
        <v>127</v>
      </c>
      <c r="H80" s="175" t="s">
        <v>290</v>
      </c>
      <c r="I80" s="175" t="s">
        <v>127</v>
      </c>
      <c r="J80" s="177" t="s">
        <v>291</v>
      </c>
      <c r="K80" s="278"/>
      <c r="L80" s="39" t="s">
        <v>234</v>
      </c>
      <c r="M80" s="39" t="s">
        <v>234</v>
      </c>
      <c r="N80" s="39">
        <f t="shared" si="14"/>
        <v>0</v>
      </c>
      <c r="O80" s="278"/>
      <c r="P80" s="177" t="s">
        <v>213</v>
      </c>
      <c r="Q80" s="177" t="s">
        <v>213</v>
      </c>
      <c r="R80" s="278"/>
      <c r="S80" s="177" t="s">
        <v>58</v>
      </c>
      <c r="T80" s="177" t="s">
        <v>58</v>
      </c>
      <c r="U80" s="39" t="s">
        <v>58</v>
      </c>
      <c r="V80" s="177" t="s">
        <v>58</v>
      </c>
      <c r="W80" s="177">
        <f t="shared" si="15"/>
        <v>0</v>
      </c>
      <c r="X80" s="177">
        <f t="shared" si="16"/>
        <v>0</v>
      </c>
      <c r="Y80" s="177" t="s">
        <v>58</v>
      </c>
      <c r="Z80" s="39" t="s">
        <v>127</v>
      </c>
      <c r="AA80" s="37" t="s">
        <v>44</v>
      </c>
      <c r="AB80" s="58"/>
      <c r="AC80" s="58" t="s">
        <v>218</v>
      </c>
      <c r="AD80" s="58" t="s">
        <v>292</v>
      </c>
      <c r="AE80" s="58" t="s">
        <v>235</v>
      </c>
      <c r="AF80" s="190" t="s">
        <v>48</v>
      </c>
      <c r="AG80" s="58" t="s">
        <v>215</v>
      </c>
      <c r="AH80" s="190" t="s">
        <v>50</v>
      </c>
      <c r="AI80" s="58"/>
    </row>
    <row r="81" spans="1:35" s="20" customFormat="1" ht="51" customHeight="1" x14ac:dyDescent="0.2">
      <c r="A81" s="37" t="s">
        <v>293</v>
      </c>
      <c r="B81" s="175" t="s">
        <v>210</v>
      </c>
      <c r="C81" s="175" t="s">
        <v>211</v>
      </c>
      <c r="D81" s="175" t="s">
        <v>40</v>
      </c>
      <c r="E81" s="175" t="s">
        <v>40</v>
      </c>
      <c r="F81" s="175" t="s">
        <v>58</v>
      </c>
      <c r="G81" s="176" t="s">
        <v>127</v>
      </c>
      <c r="H81" s="175"/>
      <c r="I81" s="175" t="s">
        <v>127</v>
      </c>
      <c r="J81" s="177" t="s">
        <v>294</v>
      </c>
      <c r="K81" s="278"/>
      <c r="L81" s="39" t="s">
        <v>234</v>
      </c>
      <c r="M81" s="39" t="s">
        <v>234</v>
      </c>
      <c r="N81" s="39">
        <f t="shared" si="14"/>
        <v>0</v>
      </c>
      <c r="O81" s="278"/>
      <c r="P81" s="177" t="s">
        <v>213</v>
      </c>
      <c r="Q81" s="177" t="s">
        <v>213</v>
      </c>
      <c r="R81" s="278"/>
      <c r="S81" s="177" t="s">
        <v>58</v>
      </c>
      <c r="T81" s="177" t="s">
        <v>58</v>
      </c>
      <c r="U81" s="39" t="s">
        <v>58</v>
      </c>
      <c r="V81" s="177" t="s">
        <v>58</v>
      </c>
      <c r="W81" s="177">
        <f t="shared" si="15"/>
        <v>0</v>
      </c>
      <c r="X81" s="177">
        <f t="shared" si="16"/>
        <v>0</v>
      </c>
      <c r="Y81" s="177" t="s">
        <v>58</v>
      </c>
      <c r="Z81" s="39" t="s">
        <v>127</v>
      </c>
      <c r="AA81" s="37" t="s">
        <v>44</v>
      </c>
      <c r="AB81" s="58"/>
      <c r="AC81" s="58" t="s">
        <v>218</v>
      </c>
      <c r="AD81" s="58" t="s">
        <v>44</v>
      </c>
      <c r="AE81" s="58" t="s">
        <v>44</v>
      </c>
      <c r="AF81" s="190" t="s">
        <v>48</v>
      </c>
      <c r="AG81" s="58" t="s">
        <v>215</v>
      </c>
      <c r="AH81" s="190" t="s">
        <v>50</v>
      </c>
      <c r="AI81" s="58"/>
    </row>
    <row r="82" spans="1:35" s="20" customFormat="1" ht="51" customHeight="1" x14ac:dyDescent="0.2">
      <c r="A82" s="37" t="s">
        <v>295</v>
      </c>
      <c r="B82" s="175" t="s">
        <v>210</v>
      </c>
      <c r="C82" s="175" t="s">
        <v>211</v>
      </c>
      <c r="D82" s="175" t="s">
        <v>40</v>
      </c>
      <c r="E82" s="175" t="s">
        <v>40</v>
      </c>
      <c r="F82" s="175" t="s">
        <v>58</v>
      </c>
      <c r="G82" s="176" t="s">
        <v>127</v>
      </c>
      <c r="H82" s="175" t="s">
        <v>296</v>
      </c>
      <c r="I82" s="175" t="s">
        <v>127</v>
      </c>
      <c r="J82" s="177" t="s">
        <v>291</v>
      </c>
      <c r="K82" s="278"/>
      <c r="L82" s="39" t="s">
        <v>234</v>
      </c>
      <c r="M82" s="39" t="s">
        <v>234</v>
      </c>
      <c r="N82" s="39">
        <f t="shared" si="14"/>
        <v>0</v>
      </c>
      <c r="O82" s="278"/>
      <c r="P82" s="177" t="s">
        <v>213</v>
      </c>
      <c r="Q82" s="177" t="s">
        <v>213</v>
      </c>
      <c r="R82" s="278"/>
      <c r="S82" s="177" t="s">
        <v>58</v>
      </c>
      <c r="T82" s="177" t="s">
        <v>58</v>
      </c>
      <c r="U82" s="39" t="s">
        <v>58</v>
      </c>
      <c r="V82" s="177" t="s">
        <v>58</v>
      </c>
      <c r="W82" s="177">
        <f t="shared" si="15"/>
        <v>0</v>
      </c>
      <c r="X82" s="177">
        <f t="shared" si="16"/>
        <v>0</v>
      </c>
      <c r="Y82" s="177" t="s">
        <v>58</v>
      </c>
      <c r="Z82" s="39" t="s">
        <v>127</v>
      </c>
      <c r="AA82" s="37" t="s">
        <v>44</v>
      </c>
      <c r="AB82" s="58"/>
      <c r="AC82" s="58" t="s">
        <v>218</v>
      </c>
      <c r="AD82" s="58" t="s">
        <v>44</v>
      </c>
      <c r="AE82" s="58" t="s">
        <v>235</v>
      </c>
      <c r="AF82" s="190" t="s">
        <v>48</v>
      </c>
      <c r="AG82" s="58" t="s">
        <v>215</v>
      </c>
      <c r="AH82" s="190" t="s">
        <v>50</v>
      </c>
      <c r="AI82" s="58"/>
    </row>
    <row r="83" spans="1:35" s="20" customFormat="1" ht="51" customHeight="1" x14ac:dyDescent="0.2">
      <c r="A83" s="37" t="s">
        <v>297</v>
      </c>
      <c r="B83" s="175" t="s">
        <v>210</v>
      </c>
      <c r="C83" s="175" t="s">
        <v>211</v>
      </c>
      <c r="D83" s="175" t="s">
        <v>40</v>
      </c>
      <c r="E83" s="175" t="s">
        <v>40</v>
      </c>
      <c r="F83" s="175" t="s">
        <v>58</v>
      </c>
      <c r="G83" s="176" t="s">
        <v>127</v>
      </c>
      <c r="H83" s="175" t="s">
        <v>298</v>
      </c>
      <c r="I83" s="175" t="s">
        <v>127</v>
      </c>
      <c r="J83" s="177" t="s">
        <v>299</v>
      </c>
      <c r="K83" s="278"/>
      <c r="L83" s="39" t="s">
        <v>234</v>
      </c>
      <c r="M83" s="39" t="s">
        <v>234</v>
      </c>
      <c r="N83" s="39">
        <f t="shared" si="14"/>
        <v>0</v>
      </c>
      <c r="O83" s="278"/>
      <c r="P83" s="177" t="s">
        <v>213</v>
      </c>
      <c r="Q83" s="177" t="s">
        <v>213</v>
      </c>
      <c r="R83" s="278"/>
      <c r="S83" s="177" t="s">
        <v>58</v>
      </c>
      <c r="T83" s="177" t="s">
        <v>58</v>
      </c>
      <c r="U83" s="39" t="s">
        <v>58</v>
      </c>
      <c r="V83" s="177" t="s">
        <v>58</v>
      </c>
      <c r="W83" s="177">
        <f t="shared" si="15"/>
        <v>0</v>
      </c>
      <c r="X83" s="177">
        <f t="shared" si="16"/>
        <v>0</v>
      </c>
      <c r="Y83" s="177" t="s">
        <v>58</v>
      </c>
      <c r="Z83" s="39" t="s">
        <v>127</v>
      </c>
      <c r="AA83" s="37" t="s">
        <v>44</v>
      </c>
      <c r="AB83" s="58"/>
      <c r="AC83" s="58" t="s">
        <v>218</v>
      </c>
      <c r="AD83" s="58" t="s">
        <v>40</v>
      </c>
      <c r="AE83" s="58" t="s">
        <v>235</v>
      </c>
      <c r="AF83" s="190" t="s">
        <v>48</v>
      </c>
      <c r="AG83" s="58" t="s">
        <v>215</v>
      </c>
      <c r="AH83" s="190" t="s">
        <v>50</v>
      </c>
      <c r="AI83" s="58"/>
    </row>
    <row r="84" spans="1:35" s="20" customFormat="1" ht="51" customHeight="1" x14ac:dyDescent="0.2">
      <c r="A84" s="37" t="s">
        <v>300</v>
      </c>
      <c r="B84" s="175" t="s">
        <v>210</v>
      </c>
      <c r="C84" s="175" t="s">
        <v>211</v>
      </c>
      <c r="D84" s="175" t="s">
        <v>40</v>
      </c>
      <c r="E84" s="175" t="s">
        <v>40</v>
      </c>
      <c r="F84" s="175" t="s">
        <v>58</v>
      </c>
      <c r="G84" s="176" t="s">
        <v>127</v>
      </c>
      <c r="H84" s="175" t="s">
        <v>301</v>
      </c>
      <c r="I84" s="175" t="s">
        <v>127</v>
      </c>
      <c r="J84" s="177" t="s">
        <v>291</v>
      </c>
      <c r="K84" s="278"/>
      <c r="L84" s="39" t="s">
        <v>234</v>
      </c>
      <c r="M84" s="39" t="s">
        <v>234</v>
      </c>
      <c r="N84" s="39">
        <f t="shared" si="14"/>
        <v>0</v>
      </c>
      <c r="O84" s="278"/>
      <c r="P84" s="177" t="s">
        <v>213</v>
      </c>
      <c r="Q84" s="177" t="s">
        <v>213</v>
      </c>
      <c r="R84" s="278"/>
      <c r="S84" s="177" t="s">
        <v>58</v>
      </c>
      <c r="T84" s="177" t="s">
        <v>58</v>
      </c>
      <c r="U84" s="39" t="s">
        <v>58</v>
      </c>
      <c r="V84" s="177" t="s">
        <v>58</v>
      </c>
      <c r="W84" s="177">
        <f t="shared" si="15"/>
        <v>0</v>
      </c>
      <c r="X84" s="177">
        <f t="shared" si="16"/>
        <v>0</v>
      </c>
      <c r="Y84" s="177" t="s">
        <v>58</v>
      </c>
      <c r="Z84" s="39" t="s">
        <v>127</v>
      </c>
      <c r="AA84" s="37" t="s">
        <v>44</v>
      </c>
      <c r="AB84" s="58"/>
      <c r="AC84" s="58" t="s">
        <v>218</v>
      </c>
      <c r="AD84" s="58" t="s">
        <v>44</v>
      </c>
      <c r="AE84" s="58" t="s">
        <v>235</v>
      </c>
      <c r="AF84" s="190" t="s">
        <v>48</v>
      </c>
      <c r="AG84" s="58" t="s">
        <v>215</v>
      </c>
      <c r="AH84" s="190" t="s">
        <v>50</v>
      </c>
      <c r="AI84" s="58"/>
    </row>
    <row r="85" spans="1:35" s="20" customFormat="1" ht="51" customHeight="1" x14ac:dyDescent="0.2">
      <c r="A85" s="37" t="s">
        <v>302</v>
      </c>
      <c r="B85" s="175" t="s">
        <v>210</v>
      </c>
      <c r="C85" s="175" t="s">
        <v>211</v>
      </c>
      <c r="D85" s="175" t="s">
        <v>40</v>
      </c>
      <c r="E85" s="175" t="s">
        <v>40</v>
      </c>
      <c r="F85" s="175" t="s">
        <v>58</v>
      </c>
      <c r="G85" s="176" t="s">
        <v>127</v>
      </c>
      <c r="H85" s="175" t="s">
        <v>303</v>
      </c>
      <c r="I85" s="175" t="s">
        <v>127</v>
      </c>
      <c r="J85" s="177" t="s">
        <v>304</v>
      </c>
      <c r="K85" s="278"/>
      <c r="L85" s="39" t="s">
        <v>234</v>
      </c>
      <c r="M85" s="39" t="s">
        <v>234</v>
      </c>
      <c r="N85" s="39">
        <f t="shared" si="14"/>
        <v>0</v>
      </c>
      <c r="O85" s="278"/>
      <c r="P85" s="177" t="s">
        <v>213</v>
      </c>
      <c r="Q85" s="177" t="s">
        <v>213</v>
      </c>
      <c r="R85" s="278"/>
      <c r="S85" s="177" t="s">
        <v>58</v>
      </c>
      <c r="T85" s="177" t="s">
        <v>58</v>
      </c>
      <c r="U85" s="39" t="s">
        <v>58</v>
      </c>
      <c r="V85" s="177" t="s">
        <v>58</v>
      </c>
      <c r="W85" s="177">
        <f t="shared" si="15"/>
        <v>0</v>
      </c>
      <c r="X85" s="177">
        <f t="shared" si="16"/>
        <v>0</v>
      </c>
      <c r="Y85" s="177" t="s">
        <v>58</v>
      </c>
      <c r="Z85" s="39" t="s">
        <v>127</v>
      </c>
      <c r="AA85" s="37" t="s">
        <v>44</v>
      </c>
      <c r="AB85" s="58"/>
      <c r="AC85" s="58" t="s">
        <v>218</v>
      </c>
      <c r="AD85" s="58" t="s">
        <v>305</v>
      </c>
      <c r="AE85" s="58" t="s">
        <v>235</v>
      </c>
      <c r="AF85" s="190" t="s">
        <v>48</v>
      </c>
      <c r="AG85" s="58" t="s">
        <v>215</v>
      </c>
      <c r="AH85" s="190" t="s">
        <v>50</v>
      </c>
      <c r="AI85" s="58"/>
    </row>
    <row r="86" spans="1:35" s="20" customFormat="1" ht="51" customHeight="1" x14ac:dyDescent="0.2">
      <c r="A86" s="37" t="s">
        <v>306</v>
      </c>
      <c r="B86" s="175" t="s">
        <v>210</v>
      </c>
      <c r="C86" s="175" t="s">
        <v>211</v>
      </c>
      <c r="D86" s="175" t="s">
        <v>40</v>
      </c>
      <c r="E86" s="175" t="s">
        <v>40</v>
      </c>
      <c r="F86" s="175" t="s">
        <v>58</v>
      </c>
      <c r="G86" s="176" t="s">
        <v>127</v>
      </c>
      <c r="H86" s="175" t="s">
        <v>307</v>
      </c>
      <c r="I86" s="175" t="s">
        <v>127</v>
      </c>
      <c r="J86" s="177" t="s">
        <v>308</v>
      </c>
      <c r="K86" s="278"/>
      <c r="L86" s="39" t="s">
        <v>234</v>
      </c>
      <c r="M86" s="39" t="s">
        <v>234</v>
      </c>
      <c r="N86" s="39">
        <f t="shared" si="14"/>
        <v>0</v>
      </c>
      <c r="O86" s="278"/>
      <c r="P86" s="177" t="s">
        <v>213</v>
      </c>
      <c r="Q86" s="177" t="s">
        <v>213</v>
      </c>
      <c r="R86" s="278"/>
      <c r="S86" s="177" t="s">
        <v>58</v>
      </c>
      <c r="T86" s="177" t="s">
        <v>58</v>
      </c>
      <c r="U86" s="39" t="s">
        <v>58</v>
      </c>
      <c r="V86" s="177" t="s">
        <v>58</v>
      </c>
      <c r="W86" s="177">
        <f t="shared" si="15"/>
        <v>0</v>
      </c>
      <c r="X86" s="177">
        <f t="shared" si="16"/>
        <v>0</v>
      </c>
      <c r="Y86" s="177" t="s">
        <v>58</v>
      </c>
      <c r="Z86" s="39" t="s">
        <v>127</v>
      </c>
      <c r="AA86" s="37" t="s">
        <v>44</v>
      </c>
      <c r="AB86" s="58"/>
      <c r="AC86" s="58" t="s">
        <v>218</v>
      </c>
      <c r="AD86" s="58" t="s">
        <v>44</v>
      </c>
      <c r="AE86" s="58" t="s">
        <v>219</v>
      </c>
      <c r="AF86" s="190" t="s">
        <v>48</v>
      </c>
      <c r="AG86" s="58" t="s">
        <v>215</v>
      </c>
      <c r="AH86" s="190" t="s">
        <v>50</v>
      </c>
      <c r="AI86" s="58"/>
    </row>
    <row r="87" spans="1:35" s="20" customFormat="1" ht="51" customHeight="1" x14ac:dyDescent="0.2">
      <c r="A87" s="37" t="s">
        <v>309</v>
      </c>
      <c r="B87" s="175" t="s">
        <v>210</v>
      </c>
      <c r="C87" s="175" t="s">
        <v>211</v>
      </c>
      <c r="D87" s="175" t="s">
        <v>40</v>
      </c>
      <c r="E87" s="175" t="s">
        <v>40</v>
      </c>
      <c r="F87" s="175" t="s">
        <v>58</v>
      </c>
      <c r="G87" s="176" t="s">
        <v>127</v>
      </c>
      <c r="H87" s="175" t="s">
        <v>310</v>
      </c>
      <c r="I87" s="175" t="s">
        <v>127</v>
      </c>
      <c r="J87" s="177" t="s">
        <v>311</v>
      </c>
      <c r="K87" s="278"/>
      <c r="L87" s="39" t="s">
        <v>234</v>
      </c>
      <c r="M87" s="39" t="s">
        <v>234</v>
      </c>
      <c r="N87" s="39">
        <f t="shared" si="14"/>
        <v>0</v>
      </c>
      <c r="O87" s="278"/>
      <c r="P87" s="177" t="s">
        <v>213</v>
      </c>
      <c r="Q87" s="177" t="s">
        <v>213</v>
      </c>
      <c r="R87" s="278"/>
      <c r="S87" s="177" t="s">
        <v>58</v>
      </c>
      <c r="T87" s="177" t="s">
        <v>58</v>
      </c>
      <c r="U87" s="39" t="s">
        <v>58</v>
      </c>
      <c r="V87" s="177" t="s">
        <v>58</v>
      </c>
      <c r="W87" s="177">
        <f t="shared" si="15"/>
        <v>0</v>
      </c>
      <c r="X87" s="177">
        <f t="shared" si="16"/>
        <v>0</v>
      </c>
      <c r="Y87" s="177" t="s">
        <v>58</v>
      </c>
      <c r="Z87" s="39" t="s">
        <v>127</v>
      </c>
      <c r="AA87" s="37" t="s">
        <v>44</v>
      </c>
      <c r="AB87" s="58"/>
      <c r="AC87" s="58" t="s">
        <v>218</v>
      </c>
      <c r="AD87" s="58" t="s">
        <v>44</v>
      </c>
      <c r="AE87" s="58" t="s">
        <v>219</v>
      </c>
      <c r="AF87" s="190" t="s">
        <v>48</v>
      </c>
      <c r="AG87" s="58" t="s">
        <v>215</v>
      </c>
      <c r="AH87" s="190" t="s">
        <v>50</v>
      </c>
      <c r="AI87" s="58"/>
    </row>
    <row r="88" spans="1:35" s="20" customFormat="1" ht="51" customHeight="1" x14ac:dyDescent="0.2">
      <c r="A88" s="37" t="s">
        <v>312</v>
      </c>
      <c r="B88" s="175" t="s">
        <v>210</v>
      </c>
      <c r="C88" s="175" t="s">
        <v>211</v>
      </c>
      <c r="D88" s="175" t="s">
        <v>40</v>
      </c>
      <c r="E88" s="175" t="s">
        <v>40</v>
      </c>
      <c r="F88" s="175" t="s">
        <v>58</v>
      </c>
      <c r="G88" s="176" t="s">
        <v>127</v>
      </c>
      <c r="H88" s="175" t="s">
        <v>313</v>
      </c>
      <c r="I88" s="175" t="s">
        <v>127</v>
      </c>
      <c r="J88" s="177" t="s">
        <v>311</v>
      </c>
      <c r="K88" s="278"/>
      <c r="L88" s="39" t="s">
        <v>234</v>
      </c>
      <c r="M88" s="39" t="s">
        <v>234</v>
      </c>
      <c r="N88" s="39">
        <f t="shared" si="14"/>
        <v>0</v>
      </c>
      <c r="O88" s="278"/>
      <c r="P88" s="177" t="s">
        <v>213</v>
      </c>
      <c r="Q88" s="177" t="s">
        <v>213</v>
      </c>
      <c r="R88" s="278"/>
      <c r="S88" s="177" t="s">
        <v>58</v>
      </c>
      <c r="T88" s="177" t="s">
        <v>58</v>
      </c>
      <c r="U88" s="39" t="s">
        <v>58</v>
      </c>
      <c r="V88" s="177" t="s">
        <v>58</v>
      </c>
      <c r="W88" s="177">
        <f t="shared" si="15"/>
        <v>0</v>
      </c>
      <c r="X88" s="177">
        <f t="shared" si="16"/>
        <v>0</v>
      </c>
      <c r="Y88" s="177" t="s">
        <v>58</v>
      </c>
      <c r="Z88" s="39" t="s">
        <v>127</v>
      </c>
      <c r="AA88" s="37" t="s">
        <v>44</v>
      </c>
      <c r="AB88" s="58"/>
      <c r="AC88" s="58" t="s">
        <v>218</v>
      </c>
      <c r="AD88" s="58" t="s">
        <v>44</v>
      </c>
      <c r="AE88" s="58" t="s">
        <v>235</v>
      </c>
      <c r="AF88" s="190" t="s">
        <v>48</v>
      </c>
      <c r="AG88" s="58" t="s">
        <v>215</v>
      </c>
      <c r="AH88" s="190" t="s">
        <v>50</v>
      </c>
      <c r="AI88" s="58"/>
    </row>
    <row r="89" spans="1:35" s="20" customFormat="1" ht="51" customHeight="1" x14ac:dyDescent="0.2">
      <c r="A89" s="37" t="s">
        <v>314</v>
      </c>
      <c r="B89" s="175" t="s">
        <v>210</v>
      </c>
      <c r="C89" s="175" t="s">
        <v>211</v>
      </c>
      <c r="D89" s="175" t="s">
        <v>40</v>
      </c>
      <c r="E89" s="175" t="s">
        <v>40</v>
      </c>
      <c r="F89" s="175" t="s">
        <v>58</v>
      </c>
      <c r="G89" s="176" t="s">
        <v>127</v>
      </c>
      <c r="H89" s="175" t="s">
        <v>315</v>
      </c>
      <c r="I89" s="175" t="s">
        <v>127</v>
      </c>
      <c r="J89" s="177" t="s">
        <v>316</v>
      </c>
      <c r="K89" s="278"/>
      <c r="L89" s="39" t="s">
        <v>234</v>
      </c>
      <c r="M89" s="39" t="s">
        <v>234</v>
      </c>
      <c r="N89" s="39">
        <f t="shared" si="14"/>
        <v>0</v>
      </c>
      <c r="O89" s="278"/>
      <c r="P89" s="177" t="s">
        <v>213</v>
      </c>
      <c r="Q89" s="177" t="s">
        <v>213</v>
      </c>
      <c r="R89" s="278"/>
      <c r="S89" s="177" t="s">
        <v>58</v>
      </c>
      <c r="T89" s="177" t="s">
        <v>58</v>
      </c>
      <c r="U89" s="39" t="s">
        <v>58</v>
      </c>
      <c r="V89" s="177" t="s">
        <v>58</v>
      </c>
      <c r="W89" s="177">
        <f t="shared" si="15"/>
        <v>0</v>
      </c>
      <c r="X89" s="177">
        <f t="shared" si="16"/>
        <v>0</v>
      </c>
      <c r="Y89" s="177" t="s">
        <v>58</v>
      </c>
      <c r="Z89" s="39" t="s">
        <v>127</v>
      </c>
      <c r="AA89" s="37" t="s">
        <v>44</v>
      </c>
      <c r="AB89" s="58"/>
      <c r="AC89" s="58" t="s">
        <v>218</v>
      </c>
      <c r="AD89" s="58" t="s">
        <v>44</v>
      </c>
      <c r="AE89" s="58" t="s">
        <v>219</v>
      </c>
      <c r="AF89" s="190" t="s">
        <v>48</v>
      </c>
      <c r="AG89" s="58" t="s">
        <v>215</v>
      </c>
      <c r="AH89" s="190" t="s">
        <v>50</v>
      </c>
      <c r="AI89" s="58"/>
    </row>
    <row r="90" spans="1:35" s="20" customFormat="1" ht="51" customHeight="1" x14ac:dyDescent="0.2">
      <c r="A90" s="37" t="s">
        <v>317</v>
      </c>
      <c r="B90" s="175" t="s">
        <v>210</v>
      </c>
      <c r="C90" s="175" t="s">
        <v>211</v>
      </c>
      <c r="D90" s="175" t="s">
        <v>40</v>
      </c>
      <c r="E90" s="175" t="s">
        <v>40</v>
      </c>
      <c r="F90" s="175" t="s">
        <v>58</v>
      </c>
      <c r="G90" s="176" t="s">
        <v>127</v>
      </c>
      <c r="H90" s="175" t="s">
        <v>318</v>
      </c>
      <c r="I90" s="175" t="s">
        <v>127</v>
      </c>
      <c r="J90" s="177" t="s">
        <v>319</v>
      </c>
      <c r="K90" s="278"/>
      <c r="L90" s="39" t="s">
        <v>234</v>
      </c>
      <c r="M90" s="39" t="s">
        <v>234</v>
      </c>
      <c r="N90" s="39">
        <f t="shared" si="14"/>
        <v>0</v>
      </c>
      <c r="O90" s="278"/>
      <c r="P90" s="177" t="s">
        <v>213</v>
      </c>
      <c r="Q90" s="177" t="s">
        <v>213</v>
      </c>
      <c r="R90" s="278"/>
      <c r="S90" s="177" t="s">
        <v>58</v>
      </c>
      <c r="T90" s="177" t="s">
        <v>58</v>
      </c>
      <c r="U90" s="39" t="s">
        <v>58</v>
      </c>
      <c r="V90" s="177" t="s">
        <v>58</v>
      </c>
      <c r="W90" s="177">
        <f t="shared" si="15"/>
        <v>0</v>
      </c>
      <c r="X90" s="177">
        <f t="shared" si="16"/>
        <v>0</v>
      </c>
      <c r="Y90" s="177" t="s">
        <v>58</v>
      </c>
      <c r="Z90" s="39" t="s">
        <v>127</v>
      </c>
      <c r="AA90" s="37" t="s">
        <v>44</v>
      </c>
      <c r="AB90" s="58"/>
      <c r="AC90" s="58" t="s">
        <v>218</v>
      </c>
      <c r="AD90" s="58" t="s">
        <v>44</v>
      </c>
      <c r="AE90" s="58" t="s">
        <v>219</v>
      </c>
      <c r="AF90" s="190" t="s">
        <v>48</v>
      </c>
      <c r="AG90" s="58" t="s">
        <v>215</v>
      </c>
      <c r="AH90" s="190" t="s">
        <v>50</v>
      </c>
      <c r="AI90" s="58"/>
    </row>
    <row r="91" spans="1:35" s="20" customFormat="1" ht="51" customHeight="1" x14ac:dyDescent="0.2">
      <c r="A91" s="37" t="s">
        <v>320</v>
      </c>
      <c r="B91" s="175" t="s">
        <v>210</v>
      </c>
      <c r="C91" s="175" t="s">
        <v>211</v>
      </c>
      <c r="D91" s="175" t="s">
        <v>40</v>
      </c>
      <c r="E91" s="175" t="s">
        <v>40</v>
      </c>
      <c r="F91" s="175" t="s">
        <v>58</v>
      </c>
      <c r="G91" s="176" t="s">
        <v>127</v>
      </c>
      <c r="H91" s="175" t="s">
        <v>321</v>
      </c>
      <c r="I91" s="175" t="s">
        <v>127</v>
      </c>
      <c r="J91" s="177" t="s">
        <v>322</v>
      </c>
      <c r="K91" s="278"/>
      <c r="L91" s="39" t="s">
        <v>234</v>
      </c>
      <c r="M91" s="39" t="s">
        <v>234</v>
      </c>
      <c r="N91" s="39">
        <f t="shared" si="14"/>
        <v>0</v>
      </c>
      <c r="O91" s="278"/>
      <c r="P91" s="177" t="s">
        <v>213</v>
      </c>
      <c r="Q91" s="177" t="s">
        <v>213</v>
      </c>
      <c r="R91" s="278"/>
      <c r="S91" s="177" t="s">
        <v>58</v>
      </c>
      <c r="T91" s="177" t="s">
        <v>58</v>
      </c>
      <c r="U91" s="39" t="s">
        <v>58</v>
      </c>
      <c r="V91" s="177" t="s">
        <v>58</v>
      </c>
      <c r="W91" s="177">
        <f t="shared" si="15"/>
        <v>0</v>
      </c>
      <c r="X91" s="177">
        <f t="shared" si="16"/>
        <v>0</v>
      </c>
      <c r="Y91" s="177" t="s">
        <v>58</v>
      </c>
      <c r="Z91" s="39" t="s">
        <v>127</v>
      </c>
      <c r="AA91" s="37" t="s">
        <v>44</v>
      </c>
      <c r="AB91" s="58"/>
      <c r="AC91" s="58" t="s">
        <v>218</v>
      </c>
      <c r="AD91" s="58" t="s">
        <v>44</v>
      </c>
      <c r="AE91" s="58" t="s">
        <v>58</v>
      </c>
      <c r="AF91" s="190" t="s">
        <v>48</v>
      </c>
      <c r="AG91" s="58" t="s">
        <v>215</v>
      </c>
      <c r="AH91" s="190" t="s">
        <v>50</v>
      </c>
      <c r="AI91" s="58"/>
    </row>
    <row r="92" spans="1:35" s="20" customFormat="1" ht="51" customHeight="1" x14ac:dyDescent="0.2">
      <c r="A92" s="37" t="s">
        <v>323</v>
      </c>
      <c r="B92" s="175" t="s">
        <v>210</v>
      </c>
      <c r="C92" s="175" t="s">
        <v>211</v>
      </c>
      <c r="D92" s="175" t="s">
        <v>40</v>
      </c>
      <c r="E92" s="175" t="s">
        <v>40</v>
      </c>
      <c r="F92" s="175" t="s">
        <v>58</v>
      </c>
      <c r="G92" s="176" t="s">
        <v>127</v>
      </c>
      <c r="H92" s="175" t="s">
        <v>321</v>
      </c>
      <c r="I92" s="175" t="s">
        <v>127</v>
      </c>
      <c r="J92" s="177" t="s">
        <v>322</v>
      </c>
      <c r="K92" s="278"/>
      <c r="L92" s="39" t="s">
        <v>234</v>
      </c>
      <c r="M92" s="39" t="s">
        <v>234</v>
      </c>
      <c r="N92" s="39">
        <f t="shared" si="14"/>
        <v>0</v>
      </c>
      <c r="O92" s="278"/>
      <c r="P92" s="177" t="s">
        <v>213</v>
      </c>
      <c r="Q92" s="177" t="s">
        <v>213</v>
      </c>
      <c r="R92" s="278"/>
      <c r="S92" s="177" t="s">
        <v>58</v>
      </c>
      <c r="T92" s="177" t="s">
        <v>58</v>
      </c>
      <c r="U92" s="39" t="s">
        <v>58</v>
      </c>
      <c r="V92" s="177" t="s">
        <v>58</v>
      </c>
      <c r="W92" s="177">
        <f t="shared" si="15"/>
        <v>0</v>
      </c>
      <c r="X92" s="177">
        <f t="shared" si="16"/>
        <v>0</v>
      </c>
      <c r="Y92" s="177" t="s">
        <v>58</v>
      </c>
      <c r="Z92" s="39" t="s">
        <v>127</v>
      </c>
      <c r="AA92" s="37" t="s">
        <v>44</v>
      </c>
      <c r="AB92" s="58"/>
      <c r="AC92" s="58" t="s">
        <v>218</v>
      </c>
      <c r="AD92" s="58" t="s">
        <v>44</v>
      </c>
      <c r="AE92" s="58" t="s">
        <v>58</v>
      </c>
      <c r="AF92" s="190" t="s">
        <v>48</v>
      </c>
      <c r="AG92" s="58" t="s">
        <v>215</v>
      </c>
      <c r="AH92" s="190" t="s">
        <v>50</v>
      </c>
      <c r="AI92" s="58"/>
    </row>
    <row r="93" spans="1:35" s="20" customFormat="1" ht="51" customHeight="1" x14ac:dyDescent="0.2">
      <c r="A93" s="37" t="s">
        <v>324</v>
      </c>
      <c r="B93" s="175" t="s">
        <v>325</v>
      </c>
      <c r="C93" s="175" t="s">
        <v>211</v>
      </c>
      <c r="D93" s="175" t="s">
        <v>40</v>
      </c>
      <c r="E93" s="175" t="s">
        <v>40</v>
      </c>
      <c r="F93" s="175" t="s">
        <v>58</v>
      </c>
      <c r="G93" s="176" t="s">
        <v>127</v>
      </c>
      <c r="H93" s="175" t="s">
        <v>326</v>
      </c>
      <c r="I93" s="175" t="s">
        <v>127</v>
      </c>
      <c r="J93" s="177" t="s">
        <v>327</v>
      </c>
      <c r="K93" s="278"/>
      <c r="L93" s="39" t="s">
        <v>234</v>
      </c>
      <c r="M93" s="39" t="s">
        <v>234</v>
      </c>
      <c r="N93" s="39">
        <f t="shared" si="14"/>
        <v>0</v>
      </c>
      <c r="O93" s="278"/>
      <c r="P93" s="177" t="s">
        <v>213</v>
      </c>
      <c r="Q93" s="177" t="s">
        <v>213</v>
      </c>
      <c r="R93" s="278"/>
      <c r="S93" s="177" t="s">
        <v>58</v>
      </c>
      <c r="T93" s="177" t="s">
        <v>58</v>
      </c>
      <c r="U93" s="39" t="s">
        <v>58</v>
      </c>
      <c r="V93" s="177" t="s">
        <v>58</v>
      </c>
      <c r="W93" s="177">
        <f t="shared" si="15"/>
        <v>0</v>
      </c>
      <c r="X93" s="177">
        <f t="shared" si="16"/>
        <v>0</v>
      </c>
      <c r="Y93" s="177" t="s">
        <v>58</v>
      </c>
      <c r="Z93" s="39" t="s">
        <v>127</v>
      </c>
      <c r="AA93" s="37" t="s">
        <v>44</v>
      </c>
      <c r="AB93" s="58"/>
      <c r="AC93" s="58" t="s">
        <v>218</v>
      </c>
      <c r="AD93" s="58" t="s">
        <v>44</v>
      </c>
      <c r="AE93" s="58" t="s">
        <v>58</v>
      </c>
      <c r="AF93" s="190" t="s">
        <v>48</v>
      </c>
      <c r="AG93" s="58" t="s">
        <v>215</v>
      </c>
      <c r="AH93" s="190" t="s">
        <v>50</v>
      </c>
      <c r="AI93" s="58"/>
    </row>
    <row r="94" spans="1:35" s="20" customFormat="1" ht="51" customHeight="1" x14ac:dyDescent="0.2">
      <c r="A94" s="37" t="s">
        <v>328</v>
      </c>
      <c r="B94" s="175" t="s">
        <v>325</v>
      </c>
      <c r="C94" s="175" t="s">
        <v>211</v>
      </c>
      <c r="D94" s="175" t="s">
        <v>40</v>
      </c>
      <c r="E94" s="175" t="s">
        <v>40</v>
      </c>
      <c r="F94" s="175" t="s">
        <v>58</v>
      </c>
      <c r="G94" s="176" t="s">
        <v>127</v>
      </c>
      <c r="H94" s="175" t="s">
        <v>329</v>
      </c>
      <c r="I94" s="175" t="s">
        <v>127</v>
      </c>
      <c r="J94" s="177" t="s">
        <v>327</v>
      </c>
      <c r="K94" s="278"/>
      <c r="L94" s="39" t="s">
        <v>234</v>
      </c>
      <c r="M94" s="39" t="s">
        <v>234</v>
      </c>
      <c r="N94" s="39">
        <f t="shared" si="14"/>
        <v>0</v>
      </c>
      <c r="O94" s="278"/>
      <c r="P94" s="177" t="s">
        <v>213</v>
      </c>
      <c r="Q94" s="177" t="s">
        <v>213</v>
      </c>
      <c r="R94" s="278"/>
      <c r="S94" s="177" t="s">
        <v>58</v>
      </c>
      <c r="T94" s="177" t="s">
        <v>58</v>
      </c>
      <c r="U94" s="39" t="s">
        <v>58</v>
      </c>
      <c r="V94" s="177" t="s">
        <v>58</v>
      </c>
      <c r="W94" s="177">
        <f t="shared" si="15"/>
        <v>0</v>
      </c>
      <c r="X94" s="177">
        <f t="shared" si="16"/>
        <v>0</v>
      </c>
      <c r="Y94" s="177" t="s">
        <v>58</v>
      </c>
      <c r="Z94" s="39" t="s">
        <v>127</v>
      </c>
      <c r="AA94" s="37" t="s">
        <v>44</v>
      </c>
      <c r="AB94" s="58"/>
      <c r="AC94" s="58" t="s">
        <v>218</v>
      </c>
      <c r="AD94" s="58" t="s">
        <v>44</v>
      </c>
      <c r="AE94" s="58" t="s">
        <v>58</v>
      </c>
      <c r="AF94" s="190" t="s">
        <v>48</v>
      </c>
      <c r="AG94" s="58" t="s">
        <v>215</v>
      </c>
      <c r="AH94" s="190" t="s">
        <v>50</v>
      </c>
      <c r="AI94" s="58"/>
    </row>
    <row r="95" spans="1:35" s="20" customFormat="1" ht="51" customHeight="1" x14ac:dyDescent="0.2">
      <c r="A95" s="37" t="s">
        <v>330</v>
      </c>
      <c r="B95" s="175" t="s">
        <v>325</v>
      </c>
      <c r="C95" s="175" t="s">
        <v>211</v>
      </c>
      <c r="D95" s="175" t="s">
        <v>40</v>
      </c>
      <c r="E95" s="175" t="s">
        <v>40</v>
      </c>
      <c r="F95" s="175" t="s">
        <v>58</v>
      </c>
      <c r="G95" s="176" t="s">
        <v>127</v>
      </c>
      <c r="H95" s="175" t="s">
        <v>331</v>
      </c>
      <c r="I95" s="175" t="s">
        <v>127</v>
      </c>
      <c r="J95" s="177" t="s">
        <v>327</v>
      </c>
      <c r="K95" s="278"/>
      <c r="L95" s="39" t="s">
        <v>234</v>
      </c>
      <c r="M95" s="39" t="s">
        <v>234</v>
      </c>
      <c r="N95" s="39">
        <f t="shared" si="14"/>
        <v>0</v>
      </c>
      <c r="O95" s="278"/>
      <c r="P95" s="177" t="s">
        <v>213</v>
      </c>
      <c r="Q95" s="177" t="s">
        <v>213</v>
      </c>
      <c r="R95" s="278"/>
      <c r="S95" s="177" t="s">
        <v>58</v>
      </c>
      <c r="T95" s="177" t="s">
        <v>58</v>
      </c>
      <c r="U95" s="39" t="s">
        <v>58</v>
      </c>
      <c r="V95" s="177" t="s">
        <v>58</v>
      </c>
      <c r="W95" s="177">
        <f t="shared" si="15"/>
        <v>0</v>
      </c>
      <c r="X95" s="177">
        <f t="shared" si="16"/>
        <v>0</v>
      </c>
      <c r="Y95" s="177" t="s">
        <v>58</v>
      </c>
      <c r="Z95" s="39" t="s">
        <v>127</v>
      </c>
      <c r="AA95" s="37" t="s">
        <v>44</v>
      </c>
      <c r="AB95" s="58"/>
      <c r="AC95" s="58" t="s">
        <v>218</v>
      </c>
      <c r="AD95" s="58" t="s">
        <v>44</v>
      </c>
      <c r="AE95" s="58" t="s">
        <v>58</v>
      </c>
      <c r="AF95" s="190" t="s">
        <v>48</v>
      </c>
      <c r="AG95" s="58" t="s">
        <v>215</v>
      </c>
      <c r="AH95" s="190" t="s">
        <v>50</v>
      </c>
      <c r="AI95" s="58"/>
    </row>
    <row r="96" spans="1:35" s="20" customFormat="1" ht="51" customHeight="1" x14ac:dyDescent="0.2">
      <c r="A96" s="37" t="s">
        <v>332</v>
      </c>
      <c r="B96" s="175" t="s">
        <v>325</v>
      </c>
      <c r="C96" s="175" t="s">
        <v>211</v>
      </c>
      <c r="D96" s="175" t="s">
        <v>40</v>
      </c>
      <c r="E96" s="175" t="s">
        <v>40</v>
      </c>
      <c r="F96" s="175" t="s">
        <v>58</v>
      </c>
      <c r="G96" s="176" t="s">
        <v>127</v>
      </c>
      <c r="H96" s="175" t="s">
        <v>333</v>
      </c>
      <c r="I96" s="175" t="s">
        <v>127</v>
      </c>
      <c r="J96" s="177" t="s">
        <v>327</v>
      </c>
      <c r="K96" s="278"/>
      <c r="L96" s="39" t="s">
        <v>234</v>
      </c>
      <c r="M96" s="39" t="s">
        <v>234</v>
      </c>
      <c r="N96" s="39">
        <f t="shared" si="14"/>
        <v>0</v>
      </c>
      <c r="O96" s="278"/>
      <c r="P96" s="177" t="s">
        <v>213</v>
      </c>
      <c r="Q96" s="177" t="s">
        <v>213</v>
      </c>
      <c r="R96" s="278"/>
      <c r="S96" s="177" t="s">
        <v>58</v>
      </c>
      <c r="T96" s="177" t="s">
        <v>58</v>
      </c>
      <c r="U96" s="39" t="s">
        <v>58</v>
      </c>
      <c r="V96" s="177" t="s">
        <v>58</v>
      </c>
      <c r="W96" s="177">
        <f t="shared" si="15"/>
        <v>0</v>
      </c>
      <c r="X96" s="177">
        <f t="shared" si="16"/>
        <v>0</v>
      </c>
      <c r="Y96" s="177" t="s">
        <v>58</v>
      </c>
      <c r="Z96" s="39" t="s">
        <v>127</v>
      </c>
      <c r="AA96" s="37" t="s">
        <v>44</v>
      </c>
      <c r="AB96" s="58"/>
      <c r="AC96" s="58" t="s">
        <v>218</v>
      </c>
      <c r="AD96" s="58" t="s">
        <v>44</v>
      </c>
      <c r="AE96" s="58" t="s">
        <v>219</v>
      </c>
      <c r="AF96" s="190" t="s">
        <v>48</v>
      </c>
      <c r="AG96" s="58" t="s">
        <v>215</v>
      </c>
      <c r="AH96" s="190" t="s">
        <v>50</v>
      </c>
      <c r="AI96" s="58"/>
    </row>
    <row r="97" spans="1:35" s="20" customFormat="1" ht="51" customHeight="1" x14ac:dyDescent="0.2">
      <c r="A97" s="37" t="s">
        <v>334</v>
      </c>
      <c r="B97" s="175" t="s">
        <v>325</v>
      </c>
      <c r="C97" s="175" t="s">
        <v>211</v>
      </c>
      <c r="D97" s="175" t="s">
        <v>40</v>
      </c>
      <c r="E97" s="175" t="s">
        <v>40</v>
      </c>
      <c r="F97" s="175" t="s">
        <v>58</v>
      </c>
      <c r="G97" s="176" t="s">
        <v>127</v>
      </c>
      <c r="H97" s="175" t="s">
        <v>335</v>
      </c>
      <c r="I97" s="175" t="s">
        <v>127</v>
      </c>
      <c r="J97" s="177" t="s">
        <v>336</v>
      </c>
      <c r="K97" s="278"/>
      <c r="L97" s="39" t="s">
        <v>234</v>
      </c>
      <c r="M97" s="39" t="s">
        <v>234</v>
      </c>
      <c r="N97" s="39">
        <f t="shared" si="14"/>
        <v>0</v>
      </c>
      <c r="O97" s="278"/>
      <c r="P97" s="177" t="s">
        <v>213</v>
      </c>
      <c r="Q97" s="177" t="s">
        <v>213</v>
      </c>
      <c r="R97" s="278"/>
      <c r="S97" s="177" t="s">
        <v>58</v>
      </c>
      <c r="T97" s="177" t="s">
        <v>58</v>
      </c>
      <c r="U97" s="39" t="s">
        <v>58</v>
      </c>
      <c r="V97" s="177" t="s">
        <v>58</v>
      </c>
      <c r="W97" s="177">
        <f t="shared" si="15"/>
        <v>0</v>
      </c>
      <c r="X97" s="177">
        <f t="shared" si="16"/>
        <v>0</v>
      </c>
      <c r="Y97" s="177" t="s">
        <v>58</v>
      </c>
      <c r="Z97" s="39" t="s">
        <v>127</v>
      </c>
      <c r="AA97" s="37" t="s">
        <v>44</v>
      </c>
      <c r="AB97" s="58"/>
      <c r="AC97" s="58" t="s">
        <v>218</v>
      </c>
      <c r="AD97" s="58" t="s">
        <v>40</v>
      </c>
      <c r="AE97" s="58" t="s">
        <v>58</v>
      </c>
      <c r="AF97" s="190" t="s">
        <v>48</v>
      </c>
      <c r="AG97" s="58" t="s">
        <v>215</v>
      </c>
      <c r="AH97" s="190" t="s">
        <v>50</v>
      </c>
      <c r="AI97" s="58"/>
    </row>
    <row r="98" spans="1:35" s="20" customFormat="1" ht="51" customHeight="1" x14ac:dyDescent="0.2">
      <c r="A98" s="37" t="s">
        <v>337</v>
      </c>
      <c r="B98" s="175" t="s">
        <v>338</v>
      </c>
      <c r="C98" s="175" t="s">
        <v>211</v>
      </c>
      <c r="D98" s="175" t="s">
        <v>40</v>
      </c>
      <c r="E98" s="175" t="s">
        <v>40</v>
      </c>
      <c r="F98" s="175" t="s">
        <v>58</v>
      </c>
      <c r="G98" s="176" t="s">
        <v>127</v>
      </c>
      <c r="H98" s="175" t="s">
        <v>339</v>
      </c>
      <c r="I98" s="175" t="s">
        <v>127</v>
      </c>
      <c r="J98" s="177" t="s">
        <v>340</v>
      </c>
      <c r="K98" s="278"/>
      <c r="L98" s="39" t="s">
        <v>234</v>
      </c>
      <c r="M98" s="39" t="s">
        <v>234</v>
      </c>
      <c r="N98" s="39">
        <f t="shared" si="14"/>
        <v>0</v>
      </c>
      <c r="O98" s="278"/>
      <c r="P98" s="177" t="s">
        <v>213</v>
      </c>
      <c r="Q98" s="177" t="s">
        <v>213</v>
      </c>
      <c r="R98" s="278"/>
      <c r="S98" s="177" t="s">
        <v>58</v>
      </c>
      <c r="T98" s="177" t="s">
        <v>58</v>
      </c>
      <c r="U98" s="39" t="s">
        <v>58</v>
      </c>
      <c r="V98" s="177" t="s">
        <v>58</v>
      </c>
      <c r="W98" s="177">
        <f t="shared" si="15"/>
        <v>0</v>
      </c>
      <c r="X98" s="177">
        <f t="shared" si="16"/>
        <v>0</v>
      </c>
      <c r="Y98" s="177" t="s">
        <v>58</v>
      </c>
      <c r="Z98" s="39" t="s">
        <v>127</v>
      </c>
      <c r="AA98" s="37" t="s">
        <v>44</v>
      </c>
      <c r="AB98" s="58"/>
      <c r="AC98" s="58" t="s">
        <v>218</v>
      </c>
      <c r="AD98" s="58" t="s">
        <v>44</v>
      </c>
      <c r="AE98" s="58" t="s">
        <v>58</v>
      </c>
      <c r="AF98" s="190" t="s">
        <v>48</v>
      </c>
      <c r="AG98" s="58" t="s">
        <v>58</v>
      </c>
      <c r="AH98" s="190" t="s">
        <v>58</v>
      </c>
      <c r="AI98" s="58"/>
    </row>
    <row r="99" spans="1:35" s="20" customFormat="1" ht="51" customHeight="1" x14ac:dyDescent="0.2">
      <c r="A99" s="37" t="s">
        <v>341</v>
      </c>
      <c r="B99" s="175" t="s">
        <v>338</v>
      </c>
      <c r="C99" s="175" t="s">
        <v>211</v>
      </c>
      <c r="D99" s="175" t="s">
        <v>40</v>
      </c>
      <c r="E99" s="175" t="s">
        <v>40</v>
      </c>
      <c r="F99" s="175" t="s">
        <v>58</v>
      </c>
      <c r="G99" s="176" t="s">
        <v>127</v>
      </c>
      <c r="H99" s="175" t="s">
        <v>342</v>
      </c>
      <c r="I99" s="175" t="s">
        <v>127</v>
      </c>
      <c r="J99" s="177" t="s">
        <v>343</v>
      </c>
      <c r="K99" s="278"/>
      <c r="L99" s="39" t="s">
        <v>234</v>
      </c>
      <c r="M99" s="39" t="s">
        <v>234</v>
      </c>
      <c r="N99" s="39">
        <f t="shared" si="14"/>
        <v>0</v>
      </c>
      <c r="O99" s="278"/>
      <c r="P99" s="177" t="s">
        <v>213</v>
      </c>
      <c r="Q99" s="177" t="s">
        <v>213</v>
      </c>
      <c r="R99" s="278"/>
      <c r="S99" s="177" t="s">
        <v>58</v>
      </c>
      <c r="T99" s="177" t="s">
        <v>58</v>
      </c>
      <c r="U99" s="39" t="s">
        <v>58</v>
      </c>
      <c r="V99" s="177" t="s">
        <v>58</v>
      </c>
      <c r="W99" s="177">
        <f t="shared" si="15"/>
        <v>0</v>
      </c>
      <c r="X99" s="177">
        <f t="shared" si="16"/>
        <v>0</v>
      </c>
      <c r="Y99" s="177" t="s">
        <v>58</v>
      </c>
      <c r="Z99" s="39" t="s">
        <v>127</v>
      </c>
      <c r="AA99" s="37" t="s">
        <v>44</v>
      </c>
      <c r="AB99" s="58"/>
      <c r="AC99" s="58" t="s">
        <v>218</v>
      </c>
      <c r="AD99" s="58" t="s">
        <v>44</v>
      </c>
      <c r="AE99" s="58" t="s">
        <v>58</v>
      </c>
      <c r="AF99" s="190" t="s">
        <v>48</v>
      </c>
      <c r="AG99" s="58" t="s">
        <v>58</v>
      </c>
      <c r="AH99" s="190" t="s">
        <v>58</v>
      </c>
      <c r="AI99" s="58"/>
    </row>
    <row r="100" spans="1:35" s="20" customFormat="1" ht="51" customHeight="1" x14ac:dyDescent="0.2">
      <c r="A100" s="37" t="s">
        <v>344</v>
      </c>
      <c r="B100" s="175" t="s">
        <v>338</v>
      </c>
      <c r="C100" s="175" t="s">
        <v>211</v>
      </c>
      <c r="D100" s="175" t="s">
        <v>40</v>
      </c>
      <c r="E100" s="175" t="s">
        <v>40</v>
      </c>
      <c r="F100" s="175" t="s">
        <v>58</v>
      </c>
      <c r="G100" s="176" t="s">
        <v>127</v>
      </c>
      <c r="H100" s="175" t="s">
        <v>279</v>
      </c>
      <c r="I100" s="175" t="s">
        <v>127</v>
      </c>
      <c r="J100" s="177" t="s">
        <v>343</v>
      </c>
      <c r="K100" s="278"/>
      <c r="L100" s="39" t="s">
        <v>234</v>
      </c>
      <c r="M100" s="39" t="s">
        <v>234</v>
      </c>
      <c r="N100" s="39">
        <f t="shared" si="14"/>
        <v>0</v>
      </c>
      <c r="O100" s="278"/>
      <c r="P100" s="177" t="s">
        <v>213</v>
      </c>
      <c r="Q100" s="177" t="s">
        <v>213</v>
      </c>
      <c r="R100" s="278"/>
      <c r="S100" s="177" t="s">
        <v>58</v>
      </c>
      <c r="T100" s="177" t="s">
        <v>58</v>
      </c>
      <c r="U100" s="39" t="s">
        <v>58</v>
      </c>
      <c r="V100" s="177" t="s">
        <v>58</v>
      </c>
      <c r="W100" s="177">
        <f t="shared" si="15"/>
        <v>0</v>
      </c>
      <c r="X100" s="177">
        <f t="shared" si="16"/>
        <v>0</v>
      </c>
      <c r="Y100" s="177" t="s">
        <v>58</v>
      </c>
      <c r="Z100" s="39" t="s">
        <v>127</v>
      </c>
      <c r="AA100" s="37" t="s">
        <v>44</v>
      </c>
      <c r="AB100" s="58"/>
      <c r="AC100" s="58" t="s">
        <v>218</v>
      </c>
      <c r="AD100" s="58" t="s">
        <v>44</v>
      </c>
      <c r="AE100" s="58" t="s">
        <v>58</v>
      </c>
      <c r="AF100" s="190" t="s">
        <v>48</v>
      </c>
      <c r="AG100" s="58" t="s">
        <v>58</v>
      </c>
      <c r="AH100" s="190" t="s">
        <v>58</v>
      </c>
      <c r="AI100" s="58"/>
    </row>
    <row r="101" spans="1:35" s="20" customFormat="1" ht="51" customHeight="1" x14ac:dyDescent="0.2">
      <c r="A101" s="37" t="s">
        <v>345</v>
      </c>
      <c r="B101" s="175" t="s">
        <v>338</v>
      </c>
      <c r="C101" s="175" t="s">
        <v>211</v>
      </c>
      <c r="D101" s="175" t="s">
        <v>40</v>
      </c>
      <c r="E101" s="175" t="s">
        <v>40</v>
      </c>
      <c r="F101" s="175" t="s">
        <v>58</v>
      </c>
      <c r="G101" s="176" t="s">
        <v>127</v>
      </c>
      <c r="H101" s="175" t="s">
        <v>346</v>
      </c>
      <c r="I101" s="175" t="s">
        <v>127</v>
      </c>
      <c r="J101" s="177" t="s">
        <v>347</v>
      </c>
      <c r="K101" s="278"/>
      <c r="L101" s="39" t="s">
        <v>234</v>
      </c>
      <c r="M101" s="39" t="s">
        <v>234</v>
      </c>
      <c r="N101" s="39">
        <f t="shared" si="14"/>
        <v>0</v>
      </c>
      <c r="O101" s="278"/>
      <c r="P101" s="177" t="s">
        <v>213</v>
      </c>
      <c r="Q101" s="177" t="s">
        <v>213</v>
      </c>
      <c r="R101" s="278"/>
      <c r="S101" s="177" t="s">
        <v>58</v>
      </c>
      <c r="T101" s="177" t="s">
        <v>58</v>
      </c>
      <c r="U101" s="39" t="s">
        <v>58</v>
      </c>
      <c r="V101" s="177" t="s">
        <v>58</v>
      </c>
      <c r="W101" s="177">
        <f t="shared" si="15"/>
        <v>0</v>
      </c>
      <c r="X101" s="177">
        <f t="shared" si="16"/>
        <v>0</v>
      </c>
      <c r="Y101" s="177" t="s">
        <v>58</v>
      </c>
      <c r="Z101" s="39" t="s">
        <v>127</v>
      </c>
      <c r="AA101" s="37" t="s">
        <v>44</v>
      </c>
      <c r="AB101" s="58"/>
      <c r="AC101" s="58" t="s">
        <v>218</v>
      </c>
      <c r="AD101" s="58" t="s">
        <v>44</v>
      </c>
      <c r="AE101" s="58" t="s">
        <v>58</v>
      </c>
      <c r="AF101" s="190" t="s">
        <v>48</v>
      </c>
      <c r="AG101" s="58" t="s">
        <v>58</v>
      </c>
      <c r="AH101" s="190" t="s">
        <v>58</v>
      </c>
      <c r="AI101" s="58"/>
    </row>
    <row r="102" spans="1:35" s="20" customFormat="1" ht="51" customHeight="1" x14ac:dyDescent="0.2">
      <c r="A102" s="37" t="s">
        <v>348</v>
      </c>
      <c r="B102" s="175" t="s">
        <v>338</v>
      </c>
      <c r="C102" s="175" t="s">
        <v>211</v>
      </c>
      <c r="D102" s="175" t="s">
        <v>40</v>
      </c>
      <c r="E102" s="175" t="s">
        <v>40</v>
      </c>
      <c r="F102" s="175" t="s">
        <v>58</v>
      </c>
      <c r="G102" s="176" t="s">
        <v>127</v>
      </c>
      <c r="H102" s="175" t="s">
        <v>346</v>
      </c>
      <c r="I102" s="175" t="s">
        <v>127</v>
      </c>
      <c r="J102" s="177" t="s">
        <v>349</v>
      </c>
      <c r="K102" s="278"/>
      <c r="L102" s="39" t="s">
        <v>234</v>
      </c>
      <c r="M102" s="39" t="s">
        <v>234</v>
      </c>
      <c r="N102" s="39">
        <f t="shared" si="14"/>
        <v>0</v>
      </c>
      <c r="O102" s="278"/>
      <c r="P102" s="177" t="s">
        <v>213</v>
      </c>
      <c r="Q102" s="177" t="s">
        <v>213</v>
      </c>
      <c r="R102" s="278"/>
      <c r="S102" s="177" t="s">
        <v>58</v>
      </c>
      <c r="T102" s="177" t="s">
        <v>58</v>
      </c>
      <c r="U102" s="39" t="s">
        <v>58</v>
      </c>
      <c r="V102" s="177" t="s">
        <v>58</v>
      </c>
      <c r="W102" s="177">
        <f t="shared" si="15"/>
        <v>0</v>
      </c>
      <c r="X102" s="177">
        <f t="shared" si="16"/>
        <v>0</v>
      </c>
      <c r="Y102" s="177" t="s">
        <v>58</v>
      </c>
      <c r="Z102" s="39" t="s">
        <v>127</v>
      </c>
      <c r="AA102" s="37" t="s">
        <v>44</v>
      </c>
      <c r="AB102" s="58"/>
      <c r="AC102" s="58" t="s">
        <v>218</v>
      </c>
      <c r="AD102" s="58" t="s">
        <v>44</v>
      </c>
      <c r="AE102" s="58" t="s">
        <v>58</v>
      </c>
      <c r="AF102" s="190" t="s">
        <v>48</v>
      </c>
      <c r="AG102" s="58" t="s">
        <v>215</v>
      </c>
      <c r="AH102" s="190" t="s">
        <v>50</v>
      </c>
      <c r="AI102" s="58"/>
    </row>
    <row r="103" spans="1:35" s="20" customFormat="1" ht="51" customHeight="1" x14ac:dyDescent="0.2">
      <c r="A103" s="37" t="s">
        <v>350</v>
      </c>
      <c r="B103" s="37" t="s">
        <v>350</v>
      </c>
      <c r="C103" s="175" t="s">
        <v>211</v>
      </c>
      <c r="D103" s="175" t="s">
        <v>40</v>
      </c>
      <c r="E103" s="175" t="s">
        <v>40</v>
      </c>
      <c r="F103" s="175" t="s">
        <v>58</v>
      </c>
      <c r="G103" s="176" t="s">
        <v>127</v>
      </c>
      <c r="H103" s="175" t="s">
        <v>351</v>
      </c>
      <c r="I103" s="175" t="s">
        <v>127</v>
      </c>
      <c r="J103" s="177" t="s">
        <v>352</v>
      </c>
      <c r="K103" s="278"/>
      <c r="L103" s="39" t="s">
        <v>234</v>
      </c>
      <c r="M103" s="39" t="s">
        <v>234</v>
      </c>
      <c r="N103" s="39">
        <f t="shared" si="14"/>
        <v>0</v>
      </c>
      <c r="O103" s="278"/>
      <c r="P103" s="177" t="s">
        <v>213</v>
      </c>
      <c r="Q103" s="177" t="s">
        <v>213</v>
      </c>
      <c r="R103" s="278"/>
      <c r="S103" s="177" t="s">
        <v>58</v>
      </c>
      <c r="T103" s="177" t="s">
        <v>58</v>
      </c>
      <c r="U103" s="39" t="s">
        <v>58</v>
      </c>
      <c r="V103" s="177" t="s">
        <v>58</v>
      </c>
      <c r="W103" s="177">
        <f t="shared" si="15"/>
        <v>0</v>
      </c>
      <c r="X103" s="177">
        <f t="shared" si="16"/>
        <v>0</v>
      </c>
      <c r="Y103" s="177" t="s">
        <v>58</v>
      </c>
      <c r="Z103" s="39" t="s">
        <v>127</v>
      </c>
      <c r="AA103" s="37" t="s">
        <v>44</v>
      </c>
      <c r="AB103" s="58"/>
      <c r="AC103" s="58" t="s">
        <v>218</v>
      </c>
      <c r="AD103" s="58" t="s">
        <v>353</v>
      </c>
      <c r="AE103" s="58" t="s">
        <v>58</v>
      </c>
      <c r="AF103" s="190" t="s">
        <v>48</v>
      </c>
      <c r="AG103" s="58" t="s">
        <v>58</v>
      </c>
      <c r="AH103" s="190" t="s">
        <v>58</v>
      </c>
      <c r="AI103" s="58"/>
    </row>
    <row r="104" spans="1:35" s="20" customFormat="1" ht="90" customHeight="1" x14ac:dyDescent="0.2">
      <c r="A104" s="37" t="s">
        <v>354</v>
      </c>
      <c r="B104" s="175" t="s">
        <v>338</v>
      </c>
      <c r="C104" s="175" t="s">
        <v>211</v>
      </c>
      <c r="D104" s="175" t="s">
        <v>40</v>
      </c>
      <c r="E104" s="175" t="s">
        <v>40</v>
      </c>
      <c r="F104" s="175" t="s">
        <v>58</v>
      </c>
      <c r="G104" s="176" t="s">
        <v>127</v>
      </c>
      <c r="H104" s="175" t="s">
        <v>355</v>
      </c>
      <c r="I104" s="175" t="s">
        <v>127</v>
      </c>
      <c r="J104" s="177" t="s">
        <v>356</v>
      </c>
      <c r="K104" s="278"/>
      <c r="L104" s="39" t="s">
        <v>234</v>
      </c>
      <c r="M104" s="39" t="s">
        <v>234</v>
      </c>
      <c r="N104" s="39">
        <f t="shared" si="14"/>
        <v>0</v>
      </c>
      <c r="O104" s="278"/>
      <c r="P104" s="177" t="s">
        <v>213</v>
      </c>
      <c r="Q104" s="177" t="s">
        <v>213</v>
      </c>
      <c r="R104" s="278"/>
      <c r="S104" s="177" t="s">
        <v>58</v>
      </c>
      <c r="T104" s="177" t="s">
        <v>58</v>
      </c>
      <c r="U104" s="39" t="s">
        <v>58</v>
      </c>
      <c r="V104" s="177" t="s">
        <v>58</v>
      </c>
      <c r="W104" s="177">
        <f t="shared" si="15"/>
        <v>0</v>
      </c>
      <c r="X104" s="177">
        <f t="shared" si="16"/>
        <v>0</v>
      </c>
      <c r="Y104" s="177" t="s">
        <v>58</v>
      </c>
      <c r="Z104" s="39" t="s">
        <v>127</v>
      </c>
      <c r="AA104" s="37" t="s">
        <v>44</v>
      </c>
      <c r="AB104" s="58"/>
      <c r="AC104" s="58" t="s">
        <v>218</v>
      </c>
      <c r="AD104" s="58"/>
      <c r="AE104" s="58"/>
      <c r="AF104" s="190" t="s">
        <v>48</v>
      </c>
      <c r="AG104" s="58" t="s">
        <v>58</v>
      </c>
      <c r="AH104" s="190" t="s">
        <v>58</v>
      </c>
      <c r="AI104" s="58"/>
    </row>
    <row r="105" spans="1:35" s="20" customFormat="1" ht="84" customHeight="1" x14ac:dyDescent="0.2">
      <c r="A105" s="37" t="s">
        <v>357</v>
      </c>
      <c r="B105" s="175" t="s">
        <v>358</v>
      </c>
      <c r="C105" s="175" t="s">
        <v>359</v>
      </c>
      <c r="D105" s="175" t="s">
        <v>40</v>
      </c>
      <c r="E105" s="175" t="s">
        <v>40</v>
      </c>
      <c r="F105" s="175" t="s">
        <v>58</v>
      </c>
      <c r="G105" s="176" t="s">
        <v>127</v>
      </c>
      <c r="H105" s="175" t="s">
        <v>360</v>
      </c>
      <c r="I105" s="175" t="s">
        <v>127</v>
      </c>
      <c r="J105" s="177" t="s">
        <v>361</v>
      </c>
      <c r="K105" s="278"/>
      <c r="L105" s="39" t="s">
        <v>234</v>
      </c>
      <c r="M105" s="39" t="s">
        <v>234</v>
      </c>
      <c r="N105" s="39">
        <f t="shared" si="14"/>
        <v>0</v>
      </c>
      <c r="O105" s="278"/>
      <c r="P105" s="177" t="s">
        <v>213</v>
      </c>
      <c r="Q105" s="177" t="s">
        <v>213</v>
      </c>
      <c r="R105" s="278"/>
      <c r="S105" s="177" t="s">
        <v>58</v>
      </c>
      <c r="T105" s="177" t="s">
        <v>58</v>
      </c>
      <c r="U105" s="39" t="s">
        <v>58</v>
      </c>
      <c r="V105" s="177" t="s">
        <v>58</v>
      </c>
      <c r="W105" s="177">
        <f t="shared" si="15"/>
        <v>0</v>
      </c>
      <c r="X105" s="177">
        <f t="shared" si="16"/>
        <v>0</v>
      </c>
      <c r="Y105" s="177" t="s">
        <v>58</v>
      </c>
      <c r="Z105" s="39" t="s">
        <v>127</v>
      </c>
      <c r="AA105" s="37" t="s">
        <v>44</v>
      </c>
      <c r="AB105" s="58"/>
      <c r="AC105" s="58" t="s">
        <v>218</v>
      </c>
      <c r="AD105" s="58" t="s">
        <v>44</v>
      </c>
      <c r="AE105" s="58" t="s">
        <v>219</v>
      </c>
      <c r="AF105" s="190" t="s">
        <v>48</v>
      </c>
      <c r="AG105" s="58" t="s">
        <v>215</v>
      </c>
      <c r="AH105" s="190" t="s">
        <v>50</v>
      </c>
      <c r="AI105" s="58"/>
    </row>
    <row r="106" spans="1:35" s="20" customFormat="1" ht="75" customHeight="1" x14ac:dyDescent="0.2">
      <c r="A106" s="37" t="s">
        <v>362</v>
      </c>
      <c r="B106" s="175" t="s">
        <v>358</v>
      </c>
      <c r="C106" s="175" t="s">
        <v>363</v>
      </c>
      <c r="D106" s="175" t="s">
        <v>40</v>
      </c>
      <c r="E106" s="175" t="s">
        <v>40</v>
      </c>
      <c r="F106" s="175" t="s">
        <v>58</v>
      </c>
      <c r="G106" s="176" t="s">
        <v>127</v>
      </c>
      <c r="H106" s="175" t="s">
        <v>364</v>
      </c>
      <c r="I106" s="175" t="s">
        <v>127</v>
      </c>
      <c r="J106" s="177" t="s">
        <v>365</v>
      </c>
      <c r="K106" s="278"/>
      <c r="L106" s="39" t="s">
        <v>234</v>
      </c>
      <c r="M106" s="39" t="s">
        <v>234</v>
      </c>
      <c r="N106" s="39">
        <f t="shared" si="14"/>
        <v>0</v>
      </c>
      <c r="O106" s="278"/>
      <c r="P106" s="177" t="s">
        <v>213</v>
      </c>
      <c r="Q106" s="177" t="s">
        <v>213</v>
      </c>
      <c r="R106" s="278"/>
      <c r="S106" s="177" t="s">
        <v>58</v>
      </c>
      <c r="T106" s="177" t="s">
        <v>58</v>
      </c>
      <c r="U106" s="39" t="s">
        <v>58</v>
      </c>
      <c r="V106" s="177" t="s">
        <v>58</v>
      </c>
      <c r="W106" s="177">
        <f t="shared" si="15"/>
        <v>0</v>
      </c>
      <c r="X106" s="177">
        <f t="shared" si="16"/>
        <v>0</v>
      </c>
      <c r="Y106" s="177" t="s">
        <v>58</v>
      </c>
      <c r="Z106" s="39" t="s">
        <v>127</v>
      </c>
      <c r="AA106" s="37" t="s">
        <v>44</v>
      </c>
      <c r="AB106" s="58"/>
      <c r="AC106" s="58" t="s">
        <v>218</v>
      </c>
      <c r="AD106" s="58" t="s">
        <v>366</v>
      </c>
      <c r="AE106" s="58" t="s">
        <v>367</v>
      </c>
      <c r="AF106" s="190" t="s">
        <v>48</v>
      </c>
      <c r="AG106" s="58" t="s">
        <v>215</v>
      </c>
      <c r="AH106" s="190" t="s">
        <v>50</v>
      </c>
      <c r="AI106" s="58"/>
    </row>
    <row r="107" spans="1:35" s="20" customFormat="1" ht="61.5" customHeight="1" x14ac:dyDescent="0.2">
      <c r="A107" s="37" t="s">
        <v>368</v>
      </c>
      <c r="B107" s="175" t="s">
        <v>358</v>
      </c>
      <c r="C107" s="175" t="s">
        <v>363</v>
      </c>
      <c r="D107" s="175" t="s">
        <v>40</v>
      </c>
      <c r="E107" s="175" t="s">
        <v>40</v>
      </c>
      <c r="F107" s="175" t="s">
        <v>58</v>
      </c>
      <c r="G107" s="176" t="s">
        <v>127</v>
      </c>
      <c r="H107" s="175" t="s">
        <v>364</v>
      </c>
      <c r="I107" s="175" t="s">
        <v>127</v>
      </c>
      <c r="J107" s="177" t="s">
        <v>369</v>
      </c>
      <c r="K107" s="278"/>
      <c r="L107" s="39" t="s">
        <v>234</v>
      </c>
      <c r="M107" s="39" t="s">
        <v>234</v>
      </c>
      <c r="N107" s="39">
        <f t="shared" si="14"/>
        <v>0</v>
      </c>
      <c r="O107" s="278"/>
      <c r="P107" s="177" t="s">
        <v>213</v>
      </c>
      <c r="Q107" s="177" t="s">
        <v>213</v>
      </c>
      <c r="R107" s="278"/>
      <c r="S107" s="177" t="s">
        <v>58</v>
      </c>
      <c r="T107" s="177" t="s">
        <v>58</v>
      </c>
      <c r="U107" s="39" t="s">
        <v>58</v>
      </c>
      <c r="V107" s="177" t="s">
        <v>58</v>
      </c>
      <c r="W107" s="177">
        <f t="shared" si="15"/>
        <v>0</v>
      </c>
      <c r="X107" s="177">
        <f t="shared" si="16"/>
        <v>0</v>
      </c>
      <c r="Y107" s="177" t="s">
        <v>58</v>
      </c>
      <c r="Z107" s="39" t="s">
        <v>127</v>
      </c>
      <c r="AA107" s="37" t="s">
        <v>44</v>
      </c>
      <c r="AB107" s="58"/>
      <c r="AC107" s="58" t="s">
        <v>218</v>
      </c>
      <c r="AD107" s="58" t="s">
        <v>366</v>
      </c>
      <c r="AE107" s="58" t="s">
        <v>367</v>
      </c>
      <c r="AF107" s="190" t="s">
        <v>48</v>
      </c>
      <c r="AG107" s="58" t="s">
        <v>215</v>
      </c>
      <c r="AH107" s="190" t="s">
        <v>50</v>
      </c>
      <c r="AI107" s="58"/>
    </row>
    <row r="108" spans="1:35" s="20" customFormat="1" ht="71.25" customHeight="1" x14ac:dyDescent="0.2">
      <c r="A108" s="37" t="s">
        <v>370</v>
      </c>
      <c r="B108" s="175" t="s">
        <v>371</v>
      </c>
      <c r="C108" s="175" t="s">
        <v>363</v>
      </c>
      <c r="D108" s="175" t="s">
        <v>40</v>
      </c>
      <c r="E108" s="175" t="s">
        <v>40</v>
      </c>
      <c r="F108" s="175" t="s">
        <v>58</v>
      </c>
      <c r="G108" s="176" t="s">
        <v>127</v>
      </c>
      <c r="H108" s="175" t="s">
        <v>364</v>
      </c>
      <c r="I108" s="175" t="s">
        <v>127</v>
      </c>
      <c r="J108" s="177" t="s">
        <v>365</v>
      </c>
      <c r="K108" s="278"/>
      <c r="L108" s="39" t="s">
        <v>234</v>
      </c>
      <c r="M108" s="39" t="s">
        <v>234</v>
      </c>
      <c r="N108" s="39">
        <f t="shared" si="14"/>
        <v>0</v>
      </c>
      <c r="O108" s="278"/>
      <c r="P108" s="177" t="s">
        <v>213</v>
      </c>
      <c r="Q108" s="177" t="s">
        <v>213</v>
      </c>
      <c r="R108" s="278"/>
      <c r="S108" s="177" t="s">
        <v>58</v>
      </c>
      <c r="T108" s="177" t="s">
        <v>58</v>
      </c>
      <c r="U108" s="39" t="s">
        <v>58</v>
      </c>
      <c r="V108" s="177" t="s">
        <v>58</v>
      </c>
      <c r="W108" s="177">
        <f t="shared" si="15"/>
        <v>0</v>
      </c>
      <c r="X108" s="177">
        <f t="shared" si="16"/>
        <v>0</v>
      </c>
      <c r="Y108" s="177" t="s">
        <v>58</v>
      </c>
      <c r="Z108" s="39" t="s">
        <v>127</v>
      </c>
      <c r="AA108" s="37" t="s">
        <v>44</v>
      </c>
      <c r="AB108" s="58"/>
      <c r="AC108" s="58" t="s">
        <v>218</v>
      </c>
      <c r="AD108" s="58" t="s">
        <v>44</v>
      </c>
      <c r="AE108" s="58" t="s">
        <v>367</v>
      </c>
      <c r="AF108" s="190" t="s">
        <v>48</v>
      </c>
      <c r="AG108" s="58" t="s">
        <v>215</v>
      </c>
      <c r="AH108" s="190" t="s">
        <v>50</v>
      </c>
      <c r="AI108" s="58"/>
    </row>
    <row r="109" spans="1:35" s="20" customFormat="1" ht="51" customHeight="1" x14ac:dyDescent="0.2">
      <c r="A109" s="37" t="s">
        <v>372</v>
      </c>
      <c r="B109" s="175" t="s">
        <v>371</v>
      </c>
      <c r="C109" s="175" t="s">
        <v>363</v>
      </c>
      <c r="D109" s="175" t="s">
        <v>40</v>
      </c>
      <c r="E109" s="175" t="s">
        <v>40</v>
      </c>
      <c r="F109" s="175" t="s">
        <v>58</v>
      </c>
      <c r="G109" s="176" t="s">
        <v>127</v>
      </c>
      <c r="H109" s="175" t="s">
        <v>364</v>
      </c>
      <c r="I109" s="175" t="s">
        <v>127</v>
      </c>
      <c r="J109" s="177" t="s">
        <v>373</v>
      </c>
      <c r="K109" s="278"/>
      <c r="L109" s="39" t="s">
        <v>234</v>
      </c>
      <c r="M109" s="39" t="s">
        <v>234</v>
      </c>
      <c r="N109" s="39">
        <f t="shared" si="14"/>
        <v>0</v>
      </c>
      <c r="O109" s="278"/>
      <c r="P109" s="177" t="s">
        <v>213</v>
      </c>
      <c r="Q109" s="177" t="s">
        <v>213</v>
      </c>
      <c r="R109" s="278"/>
      <c r="S109" s="177" t="s">
        <v>58</v>
      </c>
      <c r="T109" s="177" t="s">
        <v>58</v>
      </c>
      <c r="U109" s="39" t="s">
        <v>58</v>
      </c>
      <c r="V109" s="177" t="s">
        <v>58</v>
      </c>
      <c r="W109" s="177">
        <f t="shared" si="15"/>
        <v>0</v>
      </c>
      <c r="X109" s="177">
        <f t="shared" si="16"/>
        <v>0</v>
      </c>
      <c r="Y109" s="177" t="s">
        <v>58</v>
      </c>
      <c r="Z109" s="39" t="s">
        <v>127</v>
      </c>
      <c r="AA109" s="37" t="s">
        <v>44</v>
      </c>
      <c r="AB109" s="58"/>
      <c r="AC109" s="58" t="s">
        <v>218</v>
      </c>
      <c r="AD109" s="58" t="s">
        <v>44</v>
      </c>
      <c r="AE109" s="58" t="s">
        <v>367</v>
      </c>
      <c r="AF109" s="190" t="s">
        <v>48</v>
      </c>
      <c r="AG109" s="58" t="s">
        <v>215</v>
      </c>
      <c r="AH109" s="190" t="s">
        <v>50</v>
      </c>
      <c r="AI109" s="58"/>
    </row>
    <row r="110" spans="1:35" s="20" customFormat="1" ht="51" customHeight="1" x14ac:dyDescent="0.2">
      <c r="A110" s="37" t="s">
        <v>374</v>
      </c>
      <c r="B110" s="175" t="s">
        <v>371</v>
      </c>
      <c r="C110" s="175" t="s">
        <v>363</v>
      </c>
      <c r="D110" s="175" t="s">
        <v>40</v>
      </c>
      <c r="E110" s="175" t="s">
        <v>40</v>
      </c>
      <c r="F110" s="175" t="s">
        <v>58</v>
      </c>
      <c r="G110" s="176" t="s">
        <v>127</v>
      </c>
      <c r="H110" s="175" t="s">
        <v>375</v>
      </c>
      <c r="I110" s="175" t="s">
        <v>127</v>
      </c>
      <c r="J110" s="177" t="s">
        <v>369</v>
      </c>
      <c r="K110" s="278"/>
      <c r="L110" s="39" t="s">
        <v>234</v>
      </c>
      <c r="M110" s="39" t="s">
        <v>234</v>
      </c>
      <c r="N110" s="39">
        <f t="shared" si="14"/>
        <v>0</v>
      </c>
      <c r="O110" s="278"/>
      <c r="P110" s="177" t="s">
        <v>213</v>
      </c>
      <c r="Q110" s="177" t="s">
        <v>213</v>
      </c>
      <c r="R110" s="278"/>
      <c r="S110" s="177" t="s">
        <v>58</v>
      </c>
      <c r="T110" s="177" t="s">
        <v>58</v>
      </c>
      <c r="U110" s="39" t="s">
        <v>58</v>
      </c>
      <c r="V110" s="177" t="s">
        <v>58</v>
      </c>
      <c r="W110" s="177">
        <f t="shared" si="15"/>
        <v>0</v>
      </c>
      <c r="X110" s="177">
        <f t="shared" si="16"/>
        <v>0</v>
      </c>
      <c r="Y110" s="177" t="s">
        <v>58</v>
      </c>
      <c r="Z110" s="39" t="s">
        <v>127</v>
      </c>
      <c r="AA110" s="37" t="s">
        <v>44</v>
      </c>
      <c r="AB110" s="58"/>
      <c r="AC110" s="58" t="s">
        <v>218</v>
      </c>
      <c r="AD110" s="58" t="s">
        <v>366</v>
      </c>
      <c r="AE110" s="58" t="s">
        <v>235</v>
      </c>
      <c r="AF110" s="190" t="s">
        <v>48</v>
      </c>
      <c r="AG110" s="58" t="s">
        <v>215</v>
      </c>
      <c r="AH110" s="190" t="s">
        <v>50</v>
      </c>
      <c r="AI110" s="58"/>
    </row>
    <row r="111" spans="1:35" s="20" customFormat="1" ht="51" customHeight="1" x14ac:dyDescent="0.2">
      <c r="A111" s="37" t="s">
        <v>376</v>
      </c>
      <c r="B111" s="175" t="s">
        <v>371</v>
      </c>
      <c r="C111" s="175" t="s">
        <v>363</v>
      </c>
      <c r="D111" s="175" t="s">
        <v>40</v>
      </c>
      <c r="E111" s="175" t="s">
        <v>40</v>
      </c>
      <c r="F111" s="175" t="s">
        <v>58</v>
      </c>
      <c r="G111" s="176" t="s">
        <v>127</v>
      </c>
      <c r="H111" s="175" t="s">
        <v>307</v>
      </c>
      <c r="I111" s="175" t="s">
        <v>127</v>
      </c>
      <c r="J111" s="177" t="s">
        <v>369</v>
      </c>
      <c r="K111" s="278"/>
      <c r="L111" s="39" t="s">
        <v>234</v>
      </c>
      <c r="M111" s="39" t="s">
        <v>234</v>
      </c>
      <c r="N111" s="39">
        <f t="shared" si="14"/>
        <v>0</v>
      </c>
      <c r="O111" s="278"/>
      <c r="P111" s="177" t="s">
        <v>213</v>
      </c>
      <c r="Q111" s="177" t="s">
        <v>213</v>
      </c>
      <c r="R111" s="278"/>
      <c r="S111" s="177" t="s">
        <v>58</v>
      </c>
      <c r="T111" s="177" t="s">
        <v>58</v>
      </c>
      <c r="U111" s="39" t="s">
        <v>58</v>
      </c>
      <c r="V111" s="177" t="s">
        <v>58</v>
      </c>
      <c r="W111" s="177">
        <f t="shared" si="15"/>
        <v>0</v>
      </c>
      <c r="X111" s="177">
        <f t="shared" si="16"/>
        <v>0</v>
      </c>
      <c r="Y111" s="177" t="s">
        <v>58</v>
      </c>
      <c r="Z111" s="39" t="s">
        <v>127</v>
      </c>
      <c r="AA111" s="37" t="s">
        <v>44</v>
      </c>
      <c r="AB111" s="58"/>
      <c r="AC111" s="58" t="s">
        <v>218</v>
      </c>
      <c r="AD111" s="58" t="s">
        <v>44</v>
      </c>
      <c r="AE111" s="58" t="s">
        <v>219</v>
      </c>
      <c r="AF111" s="190" t="s">
        <v>48</v>
      </c>
      <c r="AG111" s="58" t="s">
        <v>215</v>
      </c>
      <c r="AH111" s="190" t="s">
        <v>50</v>
      </c>
      <c r="AI111" s="58"/>
    </row>
    <row r="112" spans="1:35" s="20" customFormat="1" ht="51" customHeight="1" x14ac:dyDescent="0.2">
      <c r="A112" s="37" t="s">
        <v>377</v>
      </c>
      <c r="B112" s="175" t="s">
        <v>371</v>
      </c>
      <c r="C112" s="175" t="s">
        <v>363</v>
      </c>
      <c r="D112" s="175" t="s">
        <v>40</v>
      </c>
      <c r="E112" s="175" t="s">
        <v>40</v>
      </c>
      <c r="F112" s="175" t="s">
        <v>58</v>
      </c>
      <c r="G112" s="176" t="s">
        <v>127</v>
      </c>
      <c r="H112" s="175" t="s">
        <v>378</v>
      </c>
      <c r="I112" s="175" t="s">
        <v>127</v>
      </c>
      <c r="J112" s="177" t="s">
        <v>379</v>
      </c>
      <c r="K112" s="279"/>
      <c r="L112" s="39" t="s">
        <v>234</v>
      </c>
      <c r="M112" s="39" t="s">
        <v>234</v>
      </c>
      <c r="N112" s="39">
        <f t="shared" si="14"/>
        <v>0</v>
      </c>
      <c r="O112" s="279"/>
      <c r="P112" s="177" t="s">
        <v>213</v>
      </c>
      <c r="Q112" s="177" t="s">
        <v>213</v>
      </c>
      <c r="R112" s="279"/>
      <c r="S112" s="177" t="s">
        <v>58</v>
      </c>
      <c r="T112" s="177" t="s">
        <v>58</v>
      </c>
      <c r="U112" s="39" t="s">
        <v>58</v>
      </c>
      <c r="V112" s="177" t="s">
        <v>58</v>
      </c>
      <c r="W112" s="177">
        <f t="shared" si="15"/>
        <v>0</v>
      </c>
      <c r="X112" s="177">
        <f t="shared" si="16"/>
        <v>0</v>
      </c>
      <c r="Y112" s="177" t="s">
        <v>58</v>
      </c>
      <c r="Z112" s="39" t="s">
        <v>127</v>
      </c>
      <c r="AA112" s="37" t="s">
        <v>44</v>
      </c>
      <c r="AB112" s="58"/>
      <c r="AC112" s="58" t="s">
        <v>218</v>
      </c>
      <c r="AD112" s="58" t="s">
        <v>44</v>
      </c>
      <c r="AE112" s="58" t="s">
        <v>235</v>
      </c>
      <c r="AF112" s="190" t="s">
        <v>48</v>
      </c>
      <c r="AG112" s="58" t="s">
        <v>215</v>
      </c>
      <c r="AH112" s="190" t="s">
        <v>50</v>
      </c>
      <c r="AI112" s="58"/>
    </row>
    <row r="113" spans="1:35" s="20" customFormat="1" ht="51" customHeight="1" x14ac:dyDescent="0.25">
      <c r="A113" s="34" t="s">
        <v>380</v>
      </c>
      <c r="B113" s="199" t="s">
        <v>54</v>
      </c>
      <c r="C113" s="175" t="s">
        <v>54</v>
      </c>
      <c r="D113" s="175"/>
      <c r="E113" s="175"/>
      <c r="F113" s="175"/>
      <c r="G113" s="176"/>
      <c r="H113" s="175"/>
      <c r="I113" s="175" t="s">
        <v>54</v>
      </c>
      <c r="J113" s="177" t="s">
        <v>54</v>
      </c>
      <c r="K113" s="200">
        <f>SUM(K52,K53,K54,K55,K56,K57)</f>
        <v>70549355</v>
      </c>
      <c r="L113" s="39">
        <f>SUM(L52:L57)</f>
        <v>61670162.220000006</v>
      </c>
      <c r="M113" s="39"/>
      <c r="N113" s="200">
        <v>73589793</v>
      </c>
      <c r="O113" s="196">
        <f>SUM(O26,O47,O49,O58,O59)</f>
        <v>47165140.200000003</v>
      </c>
      <c r="P113" s="177"/>
      <c r="Q113" s="177"/>
      <c r="R113" s="196">
        <f>SUM(R58,R59)</f>
        <v>10798565</v>
      </c>
      <c r="S113" s="177">
        <v>45640</v>
      </c>
      <c r="T113" s="177">
        <v>40000</v>
      </c>
      <c r="U113" s="39"/>
      <c r="V113" s="200">
        <f t="shared" ref="V113" si="17">SUM(S113)*101.59%</f>
        <v>46365.675999999999</v>
      </c>
      <c r="W113" s="196">
        <f t="shared" si="15"/>
        <v>75871076.582999989</v>
      </c>
      <c r="X113" s="177">
        <f t="shared" si="16"/>
        <v>10928147.779999999</v>
      </c>
      <c r="Y113" s="200">
        <v>46936</v>
      </c>
      <c r="Z113" s="39" t="s">
        <v>58</v>
      </c>
      <c r="AA113" s="37"/>
      <c r="AB113" s="58"/>
      <c r="AC113" s="58"/>
      <c r="AD113" s="58"/>
      <c r="AE113" s="58"/>
      <c r="AF113" s="190"/>
      <c r="AG113" s="58"/>
      <c r="AH113" s="190"/>
      <c r="AI113" s="58"/>
    </row>
    <row r="114" spans="1:35" s="20" customFormat="1" ht="51" customHeight="1" x14ac:dyDescent="0.25">
      <c r="A114" s="34" t="s">
        <v>381</v>
      </c>
      <c r="B114" s="182" t="s">
        <v>382</v>
      </c>
      <c r="C114" s="183" t="s">
        <v>383</v>
      </c>
      <c r="D114" s="253"/>
      <c r="E114" s="253"/>
      <c r="F114" s="253"/>
      <c r="G114" s="253"/>
      <c r="H114" s="253"/>
      <c r="I114" s="253"/>
      <c r="J114" s="253"/>
      <c r="K114" s="185"/>
      <c r="L114" s="184"/>
      <c r="M114" s="184"/>
      <c r="N114" s="184"/>
      <c r="O114" s="184"/>
      <c r="P114" s="184"/>
      <c r="Q114" s="184"/>
      <c r="R114" s="184"/>
      <c r="S114" s="184"/>
      <c r="T114" s="184"/>
      <c r="U114" s="184"/>
      <c r="V114" s="184"/>
      <c r="W114" s="184"/>
      <c r="X114" s="184"/>
      <c r="Y114" s="184"/>
      <c r="Z114" s="201"/>
      <c r="AA114" s="37"/>
      <c r="AB114" s="58"/>
      <c r="AC114" s="58"/>
      <c r="AD114" s="58"/>
      <c r="AE114" s="58"/>
      <c r="AF114" s="58"/>
      <c r="AG114" s="58"/>
      <c r="AH114" s="58"/>
      <c r="AI114" s="58"/>
    </row>
    <row r="115" spans="1:35" s="17" customFormat="1" ht="25.5" x14ac:dyDescent="0.2">
      <c r="A115" s="37" t="s">
        <v>384</v>
      </c>
      <c r="B115" s="175" t="s">
        <v>382</v>
      </c>
      <c r="C115" s="175" t="s">
        <v>383</v>
      </c>
      <c r="D115" s="175" t="s">
        <v>40</v>
      </c>
      <c r="E115" s="175" t="s">
        <v>40</v>
      </c>
      <c r="F115" s="175" t="s">
        <v>58</v>
      </c>
      <c r="G115" s="176" t="s">
        <v>127</v>
      </c>
      <c r="H115" s="175"/>
      <c r="I115" s="175" t="s">
        <v>127</v>
      </c>
      <c r="J115" s="177" t="s">
        <v>385</v>
      </c>
      <c r="K115" s="174">
        <v>398724</v>
      </c>
      <c r="L115" s="177">
        <f>M115*103%</f>
        <v>348537.58</v>
      </c>
      <c r="M115" s="39">
        <v>338386</v>
      </c>
      <c r="N115" s="39">
        <f>SUM(K115)*101.9%</f>
        <v>406299.75600000005</v>
      </c>
      <c r="O115" s="39" t="s">
        <v>54</v>
      </c>
      <c r="P115" s="39">
        <f>SUM(P58:P59)</f>
        <v>9096500</v>
      </c>
      <c r="Q115" s="177" t="s">
        <v>127</v>
      </c>
      <c r="R115" s="177" t="s">
        <v>54</v>
      </c>
      <c r="S115" s="177" t="s">
        <v>58</v>
      </c>
      <c r="T115" s="177" t="s">
        <v>58</v>
      </c>
      <c r="U115" s="39" t="s">
        <v>58</v>
      </c>
      <c r="V115" s="39">
        <v>0</v>
      </c>
      <c r="W115" s="39">
        <f>SUM(N115)*103.1%</f>
        <v>418895.04843600001</v>
      </c>
      <c r="X115" s="39" t="s">
        <v>54</v>
      </c>
      <c r="Y115" s="39">
        <v>0</v>
      </c>
      <c r="Z115" s="39" t="s">
        <v>127</v>
      </c>
      <c r="AA115" s="37" t="s">
        <v>40</v>
      </c>
      <c r="AB115" s="58"/>
      <c r="AC115" s="58"/>
      <c r="AD115" s="58"/>
      <c r="AE115" s="58"/>
      <c r="AF115" s="58"/>
      <c r="AG115" s="58"/>
      <c r="AH115" s="58"/>
      <c r="AI115" s="58"/>
    </row>
    <row r="116" spans="1:35" x14ac:dyDescent="0.25">
      <c r="A116" s="37"/>
      <c r="B116" s="202"/>
      <c r="C116" s="202"/>
      <c r="D116" s="202"/>
      <c r="E116" s="202"/>
      <c r="F116" s="175"/>
      <c r="G116" s="176"/>
      <c r="H116" s="182"/>
      <c r="I116" s="203"/>
      <c r="J116" s="196"/>
      <c r="K116" s="196"/>
      <c r="L116" s="196"/>
      <c r="M116" s="204"/>
      <c r="N116" s="204"/>
      <c r="O116" s="204"/>
      <c r="P116" s="204"/>
      <c r="Q116" s="204"/>
      <c r="R116" s="204"/>
      <c r="S116" s="204"/>
      <c r="T116" s="204"/>
      <c r="U116" s="204"/>
      <c r="V116" s="204"/>
      <c r="W116" s="204"/>
      <c r="X116" s="204"/>
      <c r="Y116" s="204"/>
      <c r="Z116" s="205"/>
      <c r="AA116" s="37"/>
      <c r="AB116" s="59"/>
      <c r="AC116" s="59"/>
      <c r="AD116" s="59"/>
      <c r="AE116" s="59"/>
      <c r="AF116" s="59"/>
      <c r="AG116" s="59"/>
      <c r="AH116" s="59"/>
      <c r="AI116" s="59"/>
    </row>
    <row r="117" spans="1:35" x14ac:dyDescent="0.25">
      <c r="A117" s="206"/>
      <c r="B117" s="207"/>
      <c r="C117" s="207"/>
      <c r="D117" s="207"/>
      <c r="E117" s="207"/>
      <c r="F117" s="206"/>
      <c r="G117" s="208"/>
      <c r="H117" s="209"/>
      <c r="I117" s="210"/>
      <c r="J117" s="211"/>
      <c r="K117" s="211"/>
      <c r="L117" s="211"/>
      <c r="M117" s="212"/>
      <c r="N117" s="212"/>
      <c r="O117" s="212"/>
      <c r="P117" s="212"/>
      <c r="Q117" s="212"/>
      <c r="R117" s="212"/>
      <c r="S117" s="212"/>
      <c r="T117" s="212"/>
      <c r="U117" s="212"/>
      <c r="V117" s="212"/>
      <c r="W117" s="212"/>
      <c r="X117" s="212"/>
      <c r="Y117" s="212"/>
      <c r="Z117" s="213"/>
      <c r="AA117" s="206"/>
      <c r="AB117" s="214"/>
      <c r="AC117" s="214"/>
      <c r="AD117" s="214"/>
      <c r="AE117" s="214"/>
      <c r="AF117" s="214"/>
      <c r="AG117" s="214"/>
      <c r="AH117" s="214"/>
      <c r="AI117" s="214"/>
    </row>
    <row r="119" spans="1:35" s="292" customFormat="1" ht="31.5" x14ac:dyDescent="0.25">
      <c r="A119" s="216" t="s">
        <v>386</v>
      </c>
      <c r="B119" s="217"/>
      <c r="C119" s="217"/>
      <c r="D119" s="217"/>
      <c r="E119" s="217"/>
      <c r="F119" s="218"/>
      <c r="G119" s="219"/>
      <c r="H119" s="37"/>
      <c r="I119" s="220"/>
      <c r="J119" s="39"/>
      <c r="K119" s="215">
        <f>SUM(K26,K47,K113,K115)</f>
        <v>258841724</v>
      </c>
      <c r="L119" s="215">
        <f>SUM(L113,L115)</f>
        <v>62018699.800000004</v>
      </c>
      <c r="M119" s="221"/>
      <c r="N119" s="222">
        <f>SUM(N26,N47,N113,N115)</f>
        <v>265459717.01100001</v>
      </c>
      <c r="O119" s="223">
        <f>SUM(O113)</f>
        <v>47165140.200000003</v>
      </c>
      <c r="P119" s="223">
        <f>SUM(P26,P47,P49,P58,P59,P115)</f>
        <v>49889200</v>
      </c>
      <c r="Q119" s="224"/>
      <c r="R119" s="222">
        <f>SUM(R26,R47,R49,R113)</f>
        <v>48066865.75598</v>
      </c>
      <c r="S119" s="221"/>
      <c r="T119" s="225">
        <v>40000</v>
      </c>
      <c r="U119" s="221"/>
      <c r="V119" s="215">
        <f>SUM(V113)</f>
        <v>46365.675999999999</v>
      </c>
      <c r="W119" s="215">
        <f>SUM(W26,W29,W30,W40,W113,W115)</f>
        <v>273688968.346596</v>
      </c>
      <c r="X119" s="215">
        <f>SUM(X26,X47,X49,X113)</f>
        <v>48643668.145051762</v>
      </c>
      <c r="Y119" s="215">
        <v>46936</v>
      </c>
      <c r="Z119" s="226"/>
      <c r="AA119" s="218"/>
      <c r="AB119" s="227"/>
      <c r="AC119" s="227"/>
      <c r="AD119" s="227"/>
      <c r="AE119" s="227"/>
      <c r="AF119" s="227"/>
      <c r="AG119" s="227"/>
      <c r="AH119" s="227"/>
      <c r="AI119" s="227"/>
    </row>
    <row r="120" spans="1:35" ht="15.75" x14ac:dyDescent="0.25">
      <c r="A120" s="5"/>
      <c r="B120" s="3"/>
      <c r="C120" s="3"/>
      <c r="D120" s="3"/>
      <c r="E120" s="3"/>
      <c r="F120" s="5"/>
      <c r="G120" s="8"/>
      <c r="H120" s="6"/>
      <c r="I120" s="9"/>
      <c r="J120" s="4"/>
      <c r="K120" s="4"/>
      <c r="L120" s="4"/>
      <c r="M120" s="11"/>
      <c r="N120" s="11"/>
      <c r="O120" s="11"/>
      <c r="P120" s="11"/>
      <c r="Q120" s="11"/>
      <c r="R120" s="167"/>
      <c r="S120" s="11"/>
      <c r="T120" s="11"/>
      <c r="U120" s="11"/>
      <c r="V120" s="169"/>
      <c r="W120" s="169"/>
      <c r="X120" s="169"/>
      <c r="Y120" s="169"/>
      <c r="Z120" s="1"/>
    </row>
    <row r="121" spans="1:35" ht="15.75" x14ac:dyDescent="0.25">
      <c r="A121" s="5"/>
      <c r="B121" s="3"/>
      <c r="C121" s="3"/>
      <c r="D121" s="3"/>
      <c r="E121" s="3"/>
      <c r="F121" s="5"/>
      <c r="G121" s="8"/>
      <c r="H121" s="6"/>
      <c r="I121" s="9"/>
      <c r="J121" s="4"/>
      <c r="K121" s="4"/>
      <c r="L121" s="4"/>
      <c r="M121" s="11"/>
      <c r="N121" s="11"/>
      <c r="O121" s="11"/>
      <c r="P121" s="11"/>
      <c r="Q121" s="11"/>
      <c r="R121" s="166"/>
      <c r="S121" s="11"/>
      <c r="T121" s="11"/>
      <c r="U121" s="11"/>
      <c r="V121" s="168"/>
      <c r="W121" s="168"/>
      <c r="X121" s="168"/>
      <c r="Y121" s="168"/>
      <c r="Z121" s="1"/>
    </row>
  </sheetData>
  <mergeCells count="32">
    <mergeCell ref="X52:X57"/>
    <mergeCell ref="O60:O112"/>
    <mergeCell ref="K61:K112"/>
    <mergeCell ref="O52:O57"/>
    <mergeCell ref="R29:R46"/>
    <mergeCell ref="R52:R57"/>
    <mergeCell ref="R60:R112"/>
    <mergeCell ref="L38:L39"/>
    <mergeCell ref="L41:L46"/>
    <mergeCell ref="D51:J51"/>
    <mergeCell ref="D114:J114"/>
    <mergeCell ref="M6:M8"/>
    <mergeCell ref="A48:AI48"/>
    <mergeCell ref="A5:AI5"/>
    <mergeCell ref="A27:AI27"/>
    <mergeCell ref="A50:AI50"/>
    <mergeCell ref="Q29:Q46"/>
    <mergeCell ref="M31:M37"/>
    <mergeCell ref="M38:M39"/>
    <mergeCell ref="M41:M46"/>
    <mergeCell ref="P29:P46"/>
    <mergeCell ref="L6:L8"/>
    <mergeCell ref="K31:K37"/>
    <mergeCell ref="K38:K39"/>
    <mergeCell ref="L31:L37"/>
    <mergeCell ref="A1:AI1"/>
    <mergeCell ref="A2:AI2"/>
    <mergeCell ref="D28:J28"/>
    <mergeCell ref="K41:K46"/>
    <mergeCell ref="O29:O46"/>
    <mergeCell ref="S29:S46"/>
    <mergeCell ref="V29:V46"/>
  </mergeCells>
  <conditionalFormatting sqref="A114:C115">
    <cfRule type="containsBlanks" dxfId="25" priority="63">
      <formula>LEN(TRIM(A114))=0</formula>
    </cfRule>
  </conditionalFormatting>
  <conditionalFormatting sqref="A52:G113 J54:L60">
    <cfRule type="containsBlanks" dxfId="24" priority="33">
      <formula>LEN(TRIM(A52))=0</formula>
    </cfRule>
  </conditionalFormatting>
  <conditionalFormatting sqref="A6:Z6 A7:M7 O7:Q7 Z7 N7:N26 R7:Y26 O8">
    <cfRule type="containsBlanks" dxfId="23" priority="60">
      <formula>LEN(TRIM(A6))=0</formula>
    </cfRule>
  </conditionalFormatting>
  <conditionalFormatting sqref="B8:D8 L13:L14 L16 L18 L20 A21:G22 I21:K22 L22 A23:K25 L24 A26:L26 A28:C28 C29 A29:A47 D30:L30 Z30:Z47 D31:J39 D40:K40 D41:J46 D47:M47 O47:V47 X47:Y47 A49:G49 I49:Z49 J61:M61 J62:J112 L62:M112 J113:M113">
    <cfRule type="containsBlanks" dxfId="22" priority="71">
      <formula>LEN(TRIM(A8))=0</formula>
    </cfRule>
  </conditionalFormatting>
  <conditionalFormatting sqref="D115:G115">
    <cfRule type="containsBlanks" dxfId="21" priority="20">
      <formula>LEN(TRIM(D115))=0</formula>
    </cfRule>
  </conditionalFormatting>
  <conditionalFormatting sqref="F29:G29">
    <cfRule type="containsBlanks" dxfId="20" priority="27">
      <formula>LEN(TRIM(F29))=0</formula>
    </cfRule>
  </conditionalFormatting>
  <conditionalFormatting sqref="I52:L53 I54:I113">
    <cfRule type="containsBlanks" dxfId="19" priority="37">
      <formula>LEN(TRIM(I52))=0</formula>
    </cfRule>
  </conditionalFormatting>
  <conditionalFormatting sqref="I115:Z115">
    <cfRule type="containsBlanks" dxfId="18" priority="5">
      <formula>LEN(TRIM(I115))=0</formula>
    </cfRule>
  </conditionalFormatting>
  <conditionalFormatting sqref="K31:L31">
    <cfRule type="containsBlanks" dxfId="17" priority="9">
      <formula>LEN(TRIM(K31))=0</formula>
    </cfRule>
  </conditionalFormatting>
  <conditionalFormatting sqref="K38:M38">
    <cfRule type="containsBlanks" dxfId="16" priority="8">
      <formula>LEN(TRIM(K38))=0</formula>
    </cfRule>
  </conditionalFormatting>
  <conditionalFormatting sqref="L9:L11">
    <cfRule type="containsBlanks" dxfId="15" priority="10">
      <formula>LEN(TRIM(L9))=0</formula>
    </cfRule>
  </conditionalFormatting>
  <conditionalFormatting sqref="M30:M31">
    <cfRule type="containsBlanks" dxfId="14" priority="58">
      <formula>LEN(TRIM(M30))=0</formula>
    </cfRule>
  </conditionalFormatting>
  <conditionalFormatting sqref="M40:M41">
    <cfRule type="containsBlanks" dxfId="13" priority="18">
      <formula>LEN(TRIM(M40))=0</formula>
    </cfRule>
  </conditionalFormatting>
  <conditionalFormatting sqref="M52:P52 P53:P57 M53:M60 N53:N113 O58:P60">
    <cfRule type="containsBlanks" dxfId="12" priority="6">
      <formula>LEN(TRIM(M52))=0</formula>
    </cfRule>
  </conditionalFormatting>
  <conditionalFormatting sqref="P61:P112">
    <cfRule type="containsBlanks" dxfId="11" priority="7">
      <formula>LEN(TRIM(P61))=0</formula>
    </cfRule>
  </conditionalFormatting>
  <conditionalFormatting sqref="Q8:Q26 A9:K20 M9:M26 O9:P26 Z9:Z26 A51:C51">
    <cfRule type="containsBlanks" dxfId="10" priority="64">
      <formula>LEN(TRIM(A8))=0</formula>
    </cfRule>
  </conditionalFormatting>
  <conditionalFormatting sqref="R52">
    <cfRule type="containsBlanks" dxfId="9" priority="4">
      <formula>LEN(TRIM(R52))=0</formula>
    </cfRule>
  </conditionalFormatting>
  <conditionalFormatting sqref="R60">
    <cfRule type="containsBlanks" dxfId="8" priority="3">
      <formula>LEN(TRIM(R60))=0</formula>
    </cfRule>
  </conditionalFormatting>
  <conditionalFormatting sqref="V119:Y119">
    <cfRule type="containsBlanks" dxfId="7" priority="1">
      <formula>LEN(TRIM(V119))=0</formula>
    </cfRule>
  </conditionalFormatting>
  <conditionalFormatting sqref="V52:Z52 Q52:Q57 S52:U57 V53:V112 W53:W113 Q58:U59 X58:X113 Q60:Q112 S60:U112">
    <cfRule type="containsBlanks" dxfId="6" priority="19">
      <formula>LEN(TRIM(Q52))=0</formula>
    </cfRule>
  </conditionalFormatting>
  <conditionalFormatting sqref="Y53:Z113 O113:V113">
    <cfRule type="containsBlanks" dxfId="5" priority="2">
      <formula>LEN(TRIM(O53))=0</formula>
    </cfRule>
  </conditionalFormatting>
  <printOptions horizontalCentered="1"/>
  <pageMargins left="0" right="0" top="0" bottom="0" header="0" footer="0"/>
  <pageSetup paperSize="8" scale="10" fitToHeight="0" orientation="landscape" r:id="rId1"/>
  <rowBreaks count="1" manualBreakCount="1">
    <brk id="20" max="16383" man="1"/>
  </rowBreaks>
  <colBreaks count="1" manualBreakCount="1">
    <brk id="26" max="1048575" man="1"/>
  </colBreaks>
  <ignoredErrors>
    <ignoredError sqref="L29:L30 L40 L54:L55 L115" unlocked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43AD-DCCC-453F-9DB7-8B467E8AB3A8}">
  <dimension ref="A2:M12"/>
  <sheetViews>
    <sheetView workbookViewId="0">
      <selection activeCell="G8" sqref="G8"/>
    </sheetView>
  </sheetViews>
  <sheetFormatPr defaultRowHeight="15" x14ac:dyDescent="0.25"/>
  <cols>
    <col min="1" max="1" width="18.140625" customWidth="1"/>
  </cols>
  <sheetData>
    <row r="2" spans="1:13" ht="20.25" x14ac:dyDescent="0.3">
      <c r="A2" s="280" t="s">
        <v>624</v>
      </c>
      <c r="B2" s="280"/>
      <c r="C2" s="280"/>
      <c r="D2" s="280"/>
      <c r="E2" s="280"/>
      <c r="F2" s="280"/>
      <c r="G2" s="280"/>
      <c r="H2" s="280"/>
      <c r="I2" s="280"/>
      <c r="J2" s="280"/>
      <c r="K2" s="280"/>
      <c r="L2" s="280"/>
      <c r="M2" s="280"/>
    </row>
    <row r="3" spans="1:13" ht="20.25" x14ac:dyDescent="0.25">
      <c r="A3" s="281"/>
      <c r="B3" s="281"/>
      <c r="C3" s="281"/>
      <c r="D3" s="281"/>
      <c r="E3" s="281"/>
      <c r="F3" s="281"/>
      <c r="G3" s="281"/>
      <c r="H3" s="281"/>
      <c r="I3" s="281"/>
      <c r="J3" s="281"/>
      <c r="K3" s="281"/>
      <c r="L3" s="281"/>
      <c r="M3" s="281"/>
    </row>
    <row r="5" spans="1:13" x14ac:dyDescent="0.25">
      <c r="A5" s="72" t="s">
        <v>424</v>
      </c>
      <c r="B5" s="77">
        <v>250</v>
      </c>
      <c r="C5" s="20"/>
      <c r="D5" s="20"/>
      <c r="E5" s="20"/>
      <c r="F5" s="20"/>
      <c r="G5" s="20"/>
      <c r="H5" s="20"/>
      <c r="I5" s="20"/>
      <c r="J5" s="20"/>
      <c r="K5" s="20"/>
      <c r="L5" s="20"/>
      <c r="M5" s="20"/>
    </row>
    <row r="6" spans="1:13" ht="38.25" x14ac:dyDescent="0.25">
      <c r="A6" s="72" t="s">
        <v>625</v>
      </c>
      <c r="B6" s="77">
        <v>50000</v>
      </c>
      <c r="C6" s="20"/>
      <c r="D6" s="20"/>
      <c r="E6" s="20"/>
      <c r="F6" s="20"/>
      <c r="G6" s="20"/>
      <c r="H6" s="20"/>
      <c r="I6" s="20"/>
      <c r="J6" s="20"/>
      <c r="K6" s="20"/>
      <c r="L6" s="20"/>
      <c r="M6" s="20"/>
    </row>
    <row r="7" spans="1:13" ht="38.25" x14ac:dyDescent="0.25">
      <c r="A7" s="72" t="s">
        <v>626</v>
      </c>
      <c r="B7" s="77">
        <v>5000</v>
      </c>
      <c r="C7" s="20"/>
      <c r="D7" s="20"/>
      <c r="E7" s="20"/>
      <c r="F7" s="20"/>
      <c r="G7" s="20"/>
      <c r="H7" s="20"/>
      <c r="I7" s="20"/>
      <c r="J7" s="20"/>
      <c r="K7" s="20"/>
      <c r="L7" s="20"/>
      <c r="M7" s="20"/>
    </row>
    <row r="8" spans="1:13" ht="38.25" x14ac:dyDescent="0.25">
      <c r="A8" s="72" t="s">
        <v>627</v>
      </c>
      <c r="B8" s="77">
        <v>100000</v>
      </c>
      <c r="C8" s="20"/>
      <c r="D8" s="20"/>
      <c r="E8" s="20"/>
      <c r="F8" s="20"/>
      <c r="G8" s="20"/>
      <c r="H8" s="20"/>
      <c r="I8" s="20"/>
      <c r="J8" s="20"/>
      <c r="K8" s="20"/>
      <c r="L8" s="20"/>
      <c r="M8" s="20"/>
    </row>
    <row r="9" spans="1:13" ht="25.5" x14ac:dyDescent="0.25">
      <c r="A9" s="72" t="s">
        <v>628</v>
      </c>
      <c r="B9" s="77">
        <v>6500</v>
      </c>
      <c r="C9" s="20"/>
      <c r="D9" s="20"/>
      <c r="E9" s="20"/>
      <c r="F9" s="20"/>
      <c r="G9" s="20"/>
      <c r="H9" s="20"/>
      <c r="I9" s="20"/>
      <c r="J9" s="20"/>
      <c r="K9" s="20"/>
      <c r="L9" s="20"/>
      <c r="M9" s="20"/>
    </row>
    <row r="10" spans="1:13" x14ac:dyDescent="0.25">
      <c r="A10" s="72"/>
      <c r="B10" s="77"/>
      <c r="C10" s="20"/>
      <c r="D10" s="20"/>
      <c r="E10" s="20"/>
      <c r="F10" s="20"/>
      <c r="G10" s="20"/>
      <c r="H10" s="20"/>
      <c r="I10" s="20"/>
      <c r="J10" s="20"/>
      <c r="K10" s="20"/>
      <c r="L10" s="20"/>
      <c r="M10" s="20"/>
    </row>
    <row r="11" spans="1:13" ht="25.5" x14ac:dyDescent="0.25">
      <c r="A11" s="72" t="s">
        <v>629</v>
      </c>
      <c r="B11" s="83">
        <v>0</v>
      </c>
      <c r="C11" s="20"/>
      <c r="D11" s="20"/>
      <c r="E11" s="20"/>
      <c r="F11" s="20"/>
      <c r="G11" s="20"/>
      <c r="H11" s="20"/>
      <c r="I11" s="20"/>
      <c r="J11" s="20"/>
      <c r="K11" s="20"/>
      <c r="L11" s="20"/>
      <c r="M11" s="20"/>
    </row>
    <row r="12" spans="1:13" ht="25.5" x14ac:dyDescent="0.25">
      <c r="A12" s="72" t="s">
        <v>630</v>
      </c>
      <c r="B12" s="77">
        <v>0</v>
      </c>
      <c r="C12" s="20"/>
      <c r="D12" s="20"/>
      <c r="E12" s="20"/>
      <c r="F12" s="20"/>
      <c r="G12" s="20"/>
      <c r="H12" s="20"/>
      <c r="I12" s="20"/>
      <c r="J12" s="20"/>
      <c r="K12" s="20"/>
      <c r="L12" s="20"/>
      <c r="M12" s="20"/>
    </row>
  </sheetData>
  <mergeCells count="2">
    <mergeCell ref="A2:M2"/>
    <mergeCell ref="A3:M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B378-8370-45A8-A34D-199A26CB52E8}">
  <dimension ref="A2:M26"/>
  <sheetViews>
    <sheetView zoomScale="90" zoomScaleNormal="90" workbookViewId="0">
      <selection activeCell="D7" sqref="D7"/>
    </sheetView>
  </sheetViews>
  <sheetFormatPr defaultRowHeight="15" x14ac:dyDescent="0.25"/>
  <cols>
    <col min="1" max="1" width="22.140625" customWidth="1"/>
    <col min="2" max="2" width="12" bestFit="1" customWidth="1"/>
    <col min="3" max="3" width="23.5703125" customWidth="1"/>
  </cols>
  <sheetData>
    <row r="2" spans="1:13" ht="20.25" x14ac:dyDescent="0.3">
      <c r="A2" s="280" t="s">
        <v>631</v>
      </c>
      <c r="B2" s="280"/>
      <c r="C2" s="280"/>
      <c r="D2" s="280"/>
      <c r="E2" s="280"/>
      <c r="F2" s="280"/>
      <c r="G2" s="280"/>
      <c r="H2" s="280"/>
      <c r="I2" s="280"/>
      <c r="J2" s="280"/>
      <c r="K2" s="280"/>
      <c r="L2" s="280"/>
      <c r="M2" s="280"/>
    </row>
    <row r="3" spans="1:13" ht="20.25" x14ac:dyDescent="0.25">
      <c r="A3" s="281"/>
      <c r="B3" s="281"/>
      <c r="C3" s="281"/>
      <c r="D3" s="281"/>
      <c r="E3" s="281"/>
      <c r="F3" s="281"/>
      <c r="G3" s="281"/>
      <c r="H3" s="281"/>
      <c r="I3" s="281"/>
      <c r="J3" s="281"/>
      <c r="K3" s="281"/>
      <c r="L3" s="281"/>
      <c r="M3" s="281"/>
    </row>
    <row r="5" spans="1:13" x14ac:dyDescent="0.25">
      <c r="A5" s="92" t="s">
        <v>632</v>
      </c>
      <c r="B5" s="75"/>
    </row>
    <row r="6" spans="1:13" x14ac:dyDescent="0.25">
      <c r="A6" s="75"/>
      <c r="B6" s="75"/>
    </row>
    <row r="7" spans="1:13" ht="25.5" x14ac:dyDescent="0.25">
      <c r="A7" s="67" t="s">
        <v>633</v>
      </c>
      <c r="B7" s="81">
        <v>250000</v>
      </c>
      <c r="C7" s="291"/>
      <c r="D7" s="291"/>
      <c r="E7" s="20"/>
      <c r="F7" s="20"/>
      <c r="G7" s="20"/>
      <c r="H7" s="20"/>
      <c r="I7" s="20"/>
      <c r="J7" s="20"/>
      <c r="K7" s="20"/>
      <c r="L7" s="20"/>
      <c r="M7" s="20"/>
    </row>
    <row r="8" spans="1:13" ht="25.5" x14ac:dyDescent="0.25">
      <c r="A8" s="67" t="s">
        <v>634</v>
      </c>
      <c r="B8" s="81"/>
      <c r="C8" s="20"/>
      <c r="D8" s="20"/>
      <c r="E8" s="20"/>
      <c r="F8" s="20"/>
      <c r="G8" s="20"/>
      <c r="H8" s="20"/>
      <c r="I8" s="20"/>
      <c r="J8" s="20"/>
      <c r="K8" s="20"/>
      <c r="L8" s="20"/>
      <c r="M8" s="20"/>
    </row>
    <row r="9" spans="1:13" x14ac:dyDescent="0.25">
      <c r="A9" s="67"/>
      <c r="B9" s="81"/>
      <c r="C9" s="20"/>
      <c r="D9" s="20"/>
      <c r="E9" s="20"/>
      <c r="F9" s="20"/>
      <c r="G9" s="20"/>
      <c r="H9" s="20"/>
      <c r="I9" s="20"/>
      <c r="J9" s="20"/>
      <c r="K9" s="20"/>
      <c r="L9" s="20"/>
      <c r="M9" s="20"/>
    </row>
    <row r="10" spans="1:13" x14ac:dyDescent="0.25">
      <c r="A10" s="67" t="s">
        <v>635</v>
      </c>
      <c r="B10" s="81">
        <v>0</v>
      </c>
      <c r="C10" s="20"/>
      <c r="D10" s="20"/>
      <c r="E10" s="20"/>
      <c r="F10" s="20"/>
      <c r="G10" s="20"/>
      <c r="H10" s="20"/>
      <c r="I10" s="20"/>
      <c r="J10" s="20"/>
      <c r="K10" s="20"/>
      <c r="L10" s="20"/>
      <c r="M10" s="20"/>
    </row>
    <row r="11" spans="1:13" x14ac:dyDescent="0.25">
      <c r="A11" s="67" t="s">
        <v>636</v>
      </c>
      <c r="B11" s="81">
        <v>0</v>
      </c>
      <c r="C11" s="20"/>
      <c r="D11" s="20"/>
      <c r="E11" s="20"/>
      <c r="F11" s="20"/>
      <c r="G11" s="20"/>
      <c r="H11" s="20"/>
      <c r="I11" s="20"/>
      <c r="J11" s="20"/>
      <c r="K11" s="20"/>
      <c r="L11" s="20"/>
      <c r="M11" s="20"/>
    </row>
    <row r="12" spans="1:13" ht="25.5" x14ac:dyDescent="0.25">
      <c r="A12" s="67" t="s">
        <v>637</v>
      </c>
      <c r="B12" s="81">
        <v>0</v>
      </c>
      <c r="C12" s="20"/>
      <c r="D12" s="20"/>
      <c r="E12" s="20"/>
      <c r="F12" s="20"/>
      <c r="G12" s="20"/>
      <c r="H12" s="20"/>
      <c r="I12" s="20"/>
      <c r="J12" s="20"/>
      <c r="K12" s="20"/>
      <c r="L12" s="20"/>
      <c r="M12" s="20"/>
    </row>
    <row r="13" spans="1:13" ht="25.5" x14ac:dyDescent="0.25">
      <c r="A13" s="67" t="s">
        <v>638</v>
      </c>
      <c r="B13" s="81">
        <v>0</v>
      </c>
      <c r="C13" s="20"/>
      <c r="D13" s="20"/>
      <c r="E13" s="20"/>
      <c r="F13" s="20"/>
      <c r="G13" s="20"/>
      <c r="H13" s="20"/>
      <c r="I13" s="20"/>
      <c r="J13" s="20"/>
      <c r="K13" s="20"/>
      <c r="L13" s="20"/>
      <c r="M13" s="20"/>
    </row>
    <row r="14" spans="1:13" x14ac:dyDescent="0.25">
      <c r="A14" s="67" t="s">
        <v>639</v>
      </c>
      <c r="B14" s="81">
        <v>0</v>
      </c>
      <c r="C14" s="20"/>
      <c r="D14" s="20"/>
      <c r="E14" s="20"/>
      <c r="F14" s="20"/>
      <c r="G14" s="20"/>
      <c r="H14" s="20"/>
      <c r="I14" s="20"/>
      <c r="J14" s="20"/>
      <c r="K14" s="20"/>
      <c r="L14" s="20"/>
      <c r="M14" s="20"/>
    </row>
    <row r="15" spans="1:13" x14ac:dyDescent="0.25">
      <c r="A15" s="67" t="s">
        <v>640</v>
      </c>
      <c r="B15" s="81">
        <v>0</v>
      </c>
      <c r="C15" s="20"/>
      <c r="D15" s="20"/>
      <c r="E15" s="20"/>
      <c r="F15" s="20"/>
      <c r="G15" s="20"/>
      <c r="H15" s="20"/>
      <c r="I15" s="20"/>
      <c r="J15" s="20"/>
      <c r="K15" s="20"/>
      <c r="L15" s="20"/>
      <c r="M15" s="20"/>
    </row>
    <row r="17" spans="1:2" x14ac:dyDescent="0.25">
      <c r="A17" s="24" t="s">
        <v>641</v>
      </c>
      <c r="B17" s="28"/>
    </row>
    <row r="18" spans="1:2" x14ac:dyDescent="0.25">
      <c r="A18" s="24"/>
      <c r="B18" s="28"/>
    </row>
    <row r="19" spans="1:2" x14ac:dyDescent="0.25">
      <c r="A19" s="72" t="s">
        <v>642</v>
      </c>
      <c r="B19" s="81"/>
    </row>
    <row r="20" spans="1:2" ht="25.5" x14ac:dyDescent="0.25">
      <c r="A20" s="67" t="s">
        <v>643</v>
      </c>
      <c r="B20" s="81">
        <v>1000</v>
      </c>
    </row>
    <row r="21" spans="1:2" x14ac:dyDescent="0.25">
      <c r="A21" s="67" t="s">
        <v>644</v>
      </c>
      <c r="B21" s="81">
        <v>0</v>
      </c>
    </row>
    <row r="22" spans="1:2" x14ac:dyDescent="0.25">
      <c r="A22" s="67" t="s">
        <v>645</v>
      </c>
      <c r="B22" s="81">
        <v>1000</v>
      </c>
    </row>
    <row r="23" spans="1:2" x14ac:dyDescent="0.25">
      <c r="A23" s="67"/>
      <c r="B23" s="71"/>
    </row>
    <row r="24" spans="1:2" x14ac:dyDescent="0.25">
      <c r="A24" s="72" t="s">
        <v>646</v>
      </c>
      <c r="B24" s="76" t="s">
        <v>647</v>
      </c>
    </row>
    <row r="25" spans="1:2" x14ac:dyDescent="0.25">
      <c r="A25" s="67"/>
      <c r="B25" s="76"/>
    </row>
    <row r="26" spans="1:2" x14ac:dyDescent="0.25">
      <c r="A26" s="72" t="s">
        <v>648</v>
      </c>
      <c r="B26" s="76" t="s">
        <v>649</v>
      </c>
    </row>
  </sheetData>
  <mergeCells count="2">
    <mergeCell ref="A2:M2"/>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87B73-3CF1-48BE-9DBB-E6A8BFF09074}">
  <dimension ref="A3:D5"/>
  <sheetViews>
    <sheetView workbookViewId="0">
      <selection activeCell="E10" sqref="E10"/>
    </sheetView>
  </sheetViews>
  <sheetFormatPr defaultRowHeight="15" x14ac:dyDescent="0.25"/>
  <cols>
    <col min="1" max="1" width="20.7109375" customWidth="1"/>
    <col min="2" max="2" width="47" customWidth="1"/>
    <col min="3" max="3" width="23.7109375" customWidth="1"/>
    <col min="4" max="4" width="11.5703125" customWidth="1"/>
  </cols>
  <sheetData>
    <row r="3" spans="1:4" x14ac:dyDescent="0.25">
      <c r="A3" t="s">
        <v>387</v>
      </c>
      <c r="B3" t="s">
        <v>388</v>
      </c>
      <c r="C3" t="s">
        <v>389</v>
      </c>
      <c r="D3" t="s">
        <v>390</v>
      </c>
    </row>
    <row r="4" spans="1:4" x14ac:dyDescent="0.25">
      <c r="A4" t="s">
        <v>391</v>
      </c>
    </row>
    <row r="5" spans="1:4" x14ac:dyDescent="0.25">
      <c r="A5" t="s">
        <v>138</v>
      </c>
      <c r="C5" s="126">
        <v>14686016</v>
      </c>
      <c r="D5" s="126">
        <v>3739997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F05B-B263-4951-B7F9-DDEE99C0CBA7}">
  <dimension ref="A2:M29"/>
  <sheetViews>
    <sheetView workbookViewId="0">
      <selection activeCell="G29" sqref="G29"/>
    </sheetView>
  </sheetViews>
  <sheetFormatPr defaultRowHeight="15" x14ac:dyDescent="0.25"/>
  <cols>
    <col min="1" max="1" width="27.7109375" customWidth="1"/>
    <col min="2" max="2" width="30.42578125" bestFit="1" customWidth="1"/>
    <col min="3" max="3" width="21.140625" hidden="1" customWidth="1"/>
    <col min="4" max="4" width="16" hidden="1" customWidth="1"/>
    <col min="5" max="5" width="17.7109375" hidden="1" customWidth="1"/>
    <col min="6" max="6" width="18" customWidth="1"/>
    <col min="7" max="7" width="19.85546875" customWidth="1"/>
  </cols>
  <sheetData>
    <row r="2" spans="1:13" ht="20.25" x14ac:dyDescent="0.3">
      <c r="A2" s="280" t="s">
        <v>392</v>
      </c>
      <c r="B2" s="280"/>
      <c r="C2" s="280"/>
      <c r="D2" s="280"/>
      <c r="E2" s="280"/>
      <c r="F2" s="280"/>
      <c r="G2" s="280"/>
      <c r="H2" s="280"/>
      <c r="I2" s="280"/>
      <c r="J2" s="280"/>
      <c r="K2" s="280"/>
      <c r="L2" s="280"/>
      <c r="M2" s="280"/>
    </row>
    <row r="3" spans="1:13" ht="20.25" x14ac:dyDescent="0.25">
      <c r="A3" s="281"/>
      <c r="B3" s="281"/>
      <c r="C3" s="281"/>
      <c r="D3" s="281"/>
      <c r="E3" s="281"/>
      <c r="F3" s="281"/>
      <c r="G3" s="281"/>
      <c r="H3" s="281"/>
      <c r="I3" s="281"/>
      <c r="J3" s="281"/>
      <c r="K3" s="281"/>
      <c r="L3" s="281"/>
      <c r="M3" s="281"/>
    </row>
    <row r="4" spans="1:13" ht="15.75" thickBot="1" x14ac:dyDescent="0.3"/>
    <row r="5" spans="1:13" ht="26.25" thickBot="1" x14ac:dyDescent="0.3">
      <c r="A5" s="13" t="s">
        <v>393</v>
      </c>
      <c r="B5" s="13" t="s">
        <v>394</v>
      </c>
      <c r="C5" s="14" t="s">
        <v>395</v>
      </c>
      <c r="D5" s="14" t="s">
        <v>396</v>
      </c>
      <c r="E5" s="14" t="s">
        <v>397</v>
      </c>
      <c r="F5" s="14" t="s">
        <v>398</v>
      </c>
      <c r="G5" s="14" t="s">
        <v>399</v>
      </c>
    </row>
    <row r="6" spans="1:13" ht="38.25" x14ac:dyDescent="0.25">
      <c r="A6" s="24" t="s">
        <v>400</v>
      </c>
      <c r="B6" s="24" t="s">
        <v>401</v>
      </c>
      <c r="C6" s="64">
        <v>35000</v>
      </c>
      <c r="D6" s="68">
        <f>C6*103%</f>
        <v>36050</v>
      </c>
      <c r="E6" s="132">
        <v>37131</v>
      </c>
      <c r="F6" s="162">
        <f>SUM(E6)*101.59%</f>
        <v>37721.382900000004</v>
      </c>
      <c r="G6" s="228">
        <v>28000</v>
      </c>
    </row>
    <row r="7" spans="1:13" ht="38.25" x14ac:dyDescent="0.25">
      <c r="A7" s="24" t="s">
        <v>402</v>
      </c>
      <c r="B7" s="24" t="s">
        <v>401</v>
      </c>
      <c r="C7" s="64">
        <v>75000</v>
      </c>
      <c r="D7" s="68">
        <f t="shared" ref="D7:D13" si="0">C7*103%</f>
        <v>77250</v>
      </c>
      <c r="E7" s="127">
        <v>209531</v>
      </c>
      <c r="F7" s="162">
        <f t="shared" ref="F7:F9" si="1">SUM(E7)*101.59%</f>
        <v>212862.5429</v>
      </c>
      <c r="G7" s="228">
        <v>35000</v>
      </c>
    </row>
    <row r="8" spans="1:13" ht="38.25" x14ac:dyDescent="0.25">
      <c r="A8" s="24" t="s">
        <v>403</v>
      </c>
      <c r="B8" s="24" t="s">
        <v>401</v>
      </c>
      <c r="C8" s="64">
        <v>25000</v>
      </c>
      <c r="D8" s="68">
        <f t="shared" si="0"/>
        <v>25750</v>
      </c>
      <c r="E8" s="127">
        <v>26522</v>
      </c>
      <c r="F8" s="162">
        <f t="shared" si="1"/>
        <v>26943.699800000002</v>
      </c>
      <c r="G8" s="228">
        <v>18000</v>
      </c>
    </row>
    <row r="9" spans="1:13" ht="38.25" x14ac:dyDescent="0.25">
      <c r="A9" s="24" t="s">
        <v>404</v>
      </c>
      <c r="B9" s="24" t="s">
        <v>401</v>
      </c>
      <c r="C9" s="64">
        <v>57000</v>
      </c>
      <c r="D9" s="68">
        <f t="shared" si="0"/>
        <v>58710</v>
      </c>
      <c r="E9" s="127">
        <v>59000</v>
      </c>
      <c r="F9" s="162">
        <f t="shared" si="1"/>
        <v>59938.1</v>
      </c>
      <c r="G9" s="228">
        <v>36000</v>
      </c>
    </row>
    <row r="10" spans="1:13" ht="38.25" x14ac:dyDescent="0.25">
      <c r="A10" s="24" t="s">
        <v>405</v>
      </c>
      <c r="B10" s="24" t="s">
        <v>401</v>
      </c>
      <c r="C10" s="64">
        <v>102000</v>
      </c>
      <c r="D10" s="68">
        <f t="shared" si="0"/>
        <v>105060</v>
      </c>
      <c r="E10" s="127">
        <v>125000</v>
      </c>
      <c r="F10" s="163">
        <v>150000</v>
      </c>
      <c r="G10" s="229">
        <v>185000</v>
      </c>
    </row>
    <row r="11" spans="1:13" ht="51" x14ac:dyDescent="0.25">
      <c r="A11" s="24" t="s">
        <v>406</v>
      </c>
      <c r="B11" s="24" t="s">
        <v>407</v>
      </c>
      <c r="C11" s="64">
        <v>10000</v>
      </c>
      <c r="D11" s="68">
        <f t="shared" si="0"/>
        <v>10300</v>
      </c>
      <c r="E11" s="127">
        <v>14000</v>
      </c>
      <c r="F11" s="163">
        <v>9200</v>
      </c>
      <c r="G11" s="229">
        <v>9200</v>
      </c>
    </row>
    <row r="12" spans="1:13" ht="51" x14ac:dyDescent="0.25">
      <c r="A12" s="24" t="s">
        <v>408</v>
      </c>
      <c r="B12" s="24" t="s">
        <v>407</v>
      </c>
      <c r="C12" s="64">
        <v>10000</v>
      </c>
      <c r="D12" s="68">
        <f t="shared" si="0"/>
        <v>10300</v>
      </c>
      <c r="E12" s="127">
        <v>14000</v>
      </c>
      <c r="F12" s="163">
        <v>10000</v>
      </c>
      <c r="G12" s="229">
        <v>10000</v>
      </c>
    </row>
    <row r="13" spans="1:13" ht="51.75" thickBot="1" x14ac:dyDescent="0.3">
      <c r="A13" s="24" t="s">
        <v>409</v>
      </c>
      <c r="B13" s="24" t="s">
        <v>407</v>
      </c>
      <c r="C13" s="119">
        <v>2000</v>
      </c>
      <c r="D13" s="101">
        <f t="shared" si="0"/>
        <v>2060</v>
      </c>
      <c r="E13" s="161">
        <v>4000</v>
      </c>
      <c r="F13" s="164">
        <v>4000</v>
      </c>
      <c r="G13" s="230">
        <v>6000</v>
      </c>
      <c r="I13" t="s">
        <v>410</v>
      </c>
    </row>
    <row r="14" spans="1:13" ht="15.75" thickBot="1" x14ac:dyDescent="0.3">
      <c r="A14" s="121" t="s">
        <v>411</v>
      </c>
      <c r="B14" s="120"/>
      <c r="C14" s="120"/>
      <c r="D14" s="120"/>
      <c r="E14" s="128">
        <f>SUM(E6:E13)</f>
        <v>489184</v>
      </c>
      <c r="F14" s="165">
        <f>SUM(F6:F13)</f>
        <v>510665.72560000001</v>
      </c>
      <c r="G14" s="165">
        <f>SUM(G6:G13)</f>
        <v>327200</v>
      </c>
    </row>
    <row r="15" spans="1:13" x14ac:dyDescent="0.25">
      <c r="A15" s="24"/>
    </row>
    <row r="16" spans="1:13" ht="20.25" x14ac:dyDescent="0.3">
      <c r="A16" s="280" t="s">
        <v>412</v>
      </c>
      <c r="B16" s="280"/>
      <c r="C16" s="280"/>
      <c r="D16" s="280"/>
      <c r="E16" s="280"/>
      <c r="F16" s="280"/>
      <c r="G16" s="280"/>
      <c r="H16" s="280"/>
      <c r="I16" s="280"/>
      <c r="J16" s="280"/>
      <c r="K16" s="280"/>
      <c r="L16" s="280"/>
      <c r="M16" s="280"/>
    </row>
    <row r="17" spans="1:13" ht="20.25" x14ac:dyDescent="0.25">
      <c r="A17" s="281"/>
      <c r="B17" s="281"/>
      <c r="C17" s="281"/>
      <c r="D17" s="281"/>
      <c r="E17" s="281"/>
      <c r="F17" s="281"/>
      <c r="G17" s="281"/>
      <c r="H17" s="281"/>
      <c r="I17" s="281"/>
      <c r="J17" s="281"/>
      <c r="K17" s="281"/>
      <c r="L17" s="281"/>
      <c r="M17" s="281"/>
    </row>
    <row r="18" spans="1:13" ht="15.75" thickBot="1" x14ac:dyDescent="0.3"/>
    <row r="19" spans="1:13" ht="26.25" thickBot="1" x14ac:dyDescent="0.3">
      <c r="A19" s="13" t="s">
        <v>393</v>
      </c>
      <c r="B19" s="13" t="s">
        <v>394</v>
      </c>
      <c r="C19" s="65" t="s">
        <v>395</v>
      </c>
      <c r="D19" s="130" t="s">
        <v>396</v>
      </c>
      <c r="E19" s="134" t="s">
        <v>397</v>
      </c>
      <c r="F19" s="135" t="s">
        <v>398</v>
      </c>
      <c r="G19" s="65" t="s">
        <v>399</v>
      </c>
    </row>
    <row r="20" spans="1:13" ht="25.5" x14ac:dyDescent="0.25">
      <c r="A20" s="136" t="s">
        <v>413</v>
      </c>
      <c r="B20" s="136" t="s">
        <v>414</v>
      </c>
      <c r="C20" s="38">
        <v>252800</v>
      </c>
      <c r="D20" s="131">
        <f>C20*103%</f>
        <v>260384</v>
      </c>
      <c r="E20" s="133">
        <v>268195</v>
      </c>
      <c r="F20" s="133">
        <f>SUM(E20)*101.59%</f>
        <v>272459.30050000001</v>
      </c>
      <c r="G20" s="231">
        <v>311200</v>
      </c>
    </row>
    <row r="23" spans="1:13" ht="20.25" x14ac:dyDescent="0.3">
      <c r="A23" s="280" t="s">
        <v>415</v>
      </c>
      <c r="B23" s="280"/>
      <c r="C23" s="280"/>
      <c r="D23" s="280"/>
      <c r="E23" s="280"/>
      <c r="F23" s="280"/>
      <c r="G23" s="280"/>
      <c r="H23" s="280"/>
      <c r="I23" s="280"/>
      <c r="J23" s="280"/>
      <c r="K23" s="280"/>
      <c r="L23" s="280"/>
      <c r="M23" s="280"/>
    </row>
    <row r="24" spans="1:13" ht="20.25" x14ac:dyDescent="0.25">
      <c r="A24" s="282"/>
      <c r="B24" s="282"/>
      <c r="C24" s="282"/>
      <c r="D24" s="282"/>
      <c r="E24" s="282"/>
      <c r="F24" s="282"/>
      <c r="G24" s="282"/>
      <c r="H24" s="282"/>
      <c r="I24" s="282"/>
      <c r="J24" s="282"/>
      <c r="K24" s="282"/>
      <c r="L24" s="282"/>
      <c r="M24" s="282"/>
    </row>
    <row r="25" spans="1:13" ht="15.75" thickBot="1" x14ac:dyDescent="0.3"/>
    <row r="26" spans="1:13" ht="15.75" thickBot="1" x14ac:dyDescent="0.3">
      <c r="A26" s="13" t="s">
        <v>393</v>
      </c>
      <c r="B26" s="13" t="s">
        <v>394</v>
      </c>
      <c r="C26" s="14" t="s">
        <v>416</v>
      </c>
    </row>
    <row r="27" spans="1:13" ht="25.5" x14ac:dyDescent="0.25">
      <c r="A27" s="24" t="s">
        <v>417</v>
      </c>
      <c r="B27" s="24" t="s">
        <v>418</v>
      </c>
      <c r="C27" s="25" t="s">
        <v>419</v>
      </c>
    </row>
    <row r="29" spans="1:13" x14ac:dyDescent="0.25">
      <c r="G29" s="246"/>
    </row>
  </sheetData>
  <mergeCells count="6">
    <mergeCell ref="A16:M16"/>
    <mergeCell ref="A17:M17"/>
    <mergeCell ref="A23:M23"/>
    <mergeCell ref="A24:M24"/>
    <mergeCell ref="A2:M2"/>
    <mergeCell ref="A3:M3"/>
  </mergeCells>
  <conditionalFormatting sqref="C6:D13">
    <cfRule type="containsBlanks" dxfId="4" priority="4">
      <formula>LEN(TRIM(C6))=0</formula>
    </cfRule>
  </conditionalFormatting>
  <conditionalFormatting sqref="C20:D20">
    <cfRule type="containsBlanks" dxfId="3" priority="1">
      <formula>LEN(TRIM(C20))=0</formula>
    </cfRule>
  </conditionalFormatting>
  <pageMargins left="0.7" right="0.7" top="0.75" bottom="0.75" header="0.3" footer="0.3"/>
  <pageSetup paperSize="9" orientation="portrait" r:id="rId1"/>
  <ignoredErrors>
    <ignoredError sqref="D8:D13 D20 D6:D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6210-A8A5-4DE4-AB59-24849B92698B}">
  <dimension ref="A2:P23"/>
  <sheetViews>
    <sheetView workbookViewId="0">
      <selection activeCell="A22" sqref="A22:XFD23"/>
    </sheetView>
  </sheetViews>
  <sheetFormatPr defaultRowHeight="15" x14ac:dyDescent="0.25"/>
  <cols>
    <col min="1" max="1" width="32.28515625" bestFit="1" customWidth="1"/>
    <col min="2" max="2" width="11.140625" hidden="1" customWidth="1"/>
    <col min="3" max="4" width="8.85546875" hidden="1" customWidth="1"/>
    <col min="5" max="5" width="12.42578125" customWidth="1"/>
    <col min="6" max="7" width="22.28515625" customWidth="1"/>
    <col min="8" max="8" width="10" customWidth="1"/>
    <col min="9" max="9" width="19.42578125" customWidth="1"/>
  </cols>
  <sheetData>
    <row r="2" spans="1:16" ht="20.25" x14ac:dyDescent="0.3">
      <c r="A2" s="280" t="s">
        <v>420</v>
      </c>
      <c r="B2" s="280"/>
      <c r="C2" s="280"/>
      <c r="D2" s="280"/>
      <c r="E2" s="280"/>
      <c r="F2" s="280"/>
      <c r="G2" s="280"/>
      <c r="H2" s="280"/>
      <c r="I2" s="280"/>
      <c r="J2" s="280"/>
      <c r="K2" s="280"/>
      <c r="L2" s="280"/>
      <c r="M2" s="280"/>
      <c r="N2" s="280"/>
      <c r="O2" s="280"/>
      <c r="P2" s="280"/>
    </row>
    <row r="3" spans="1:16" ht="20.25" x14ac:dyDescent="0.25">
      <c r="A3" s="281"/>
      <c r="B3" s="281"/>
      <c r="C3" s="281"/>
      <c r="D3" s="281"/>
      <c r="E3" s="281"/>
      <c r="F3" s="281"/>
      <c r="G3" s="281"/>
      <c r="H3" s="281"/>
      <c r="I3" s="281"/>
      <c r="J3" s="281"/>
      <c r="K3" s="281"/>
      <c r="L3" s="281"/>
      <c r="M3" s="281"/>
      <c r="N3" s="281"/>
      <c r="O3" s="281"/>
      <c r="P3" s="281"/>
    </row>
    <row r="5" spans="1:16" ht="38.25" x14ac:dyDescent="0.25">
      <c r="A5" s="46" t="s">
        <v>421</v>
      </c>
      <c r="B5" s="46" t="s">
        <v>395</v>
      </c>
      <c r="C5" s="46" t="s">
        <v>422</v>
      </c>
      <c r="D5" s="46" t="s">
        <v>422</v>
      </c>
      <c r="E5" s="46" t="s">
        <v>397</v>
      </c>
      <c r="F5" s="46" t="s">
        <v>398</v>
      </c>
      <c r="G5" s="46" t="s">
        <v>423</v>
      </c>
      <c r="H5" s="47" t="s">
        <v>424</v>
      </c>
      <c r="I5" s="46" t="s">
        <v>425</v>
      </c>
    </row>
    <row r="6" spans="1:16" x14ac:dyDescent="0.25">
      <c r="A6" s="70" t="s">
        <v>426</v>
      </c>
      <c r="B6" s="38">
        <v>115437</v>
      </c>
      <c r="C6" s="38">
        <f>B6*103%</f>
        <v>118900.11</v>
      </c>
      <c r="D6" s="38">
        <v>118900.11</v>
      </c>
      <c r="E6" s="60">
        <v>135665</v>
      </c>
      <c r="F6" s="170">
        <v>137822.0735</v>
      </c>
      <c r="G6" s="232">
        <v>144713</v>
      </c>
      <c r="H6" s="137">
        <v>350</v>
      </c>
      <c r="I6" s="70" t="s">
        <v>427</v>
      </c>
    </row>
    <row r="7" spans="1:16" x14ac:dyDescent="0.25">
      <c r="A7" s="70" t="s">
        <v>428</v>
      </c>
      <c r="B7" s="38">
        <v>140000</v>
      </c>
      <c r="C7" s="38">
        <f>B7*103%</f>
        <v>144200</v>
      </c>
      <c r="D7" s="38">
        <v>144200</v>
      </c>
      <c r="E7" s="60">
        <v>164532</v>
      </c>
      <c r="F7" s="170">
        <v>167148.0588</v>
      </c>
      <c r="G7" s="232">
        <v>175505</v>
      </c>
      <c r="H7" s="137">
        <v>350</v>
      </c>
      <c r="I7" s="70" t="s">
        <v>427</v>
      </c>
    </row>
    <row r="8" spans="1:16" x14ac:dyDescent="0.25">
      <c r="A8" s="70" t="s">
        <v>429</v>
      </c>
      <c r="B8" s="38">
        <v>13279</v>
      </c>
      <c r="C8" s="38">
        <f>B8*103%</f>
        <v>13677.37</v>
      </c>
      <c r="D8" s="38">
        <v>13677.37</v>
      </c>
      <c r="E8" s="60">
        <v>15605</v>
      </c>
      <c r="F8" s="170">
        <v>15853.119500000001</v>
      </c>
      <c r="G8" s="232">
        <v>16645</v>
      </c>
      <c r="H8" s="137">
        <v>2500</v>
      </c>
      <c r="I8" s="70" t="s">
        <v>427</v>
      </c>
    </row>
    <row r="9" spans="1:16" x14ac:dyDescent="0.25">
      <c r="A9" s="70" t="s">
        <v>430</v>
      </c>
      <c r="B9" s="38">
        <v>51145</v>
      </c>
      <c r="C9" s="38">
        <f>B9*103%</f>
        <v>52679.35</v>
      </c>
      <c r="D9" s="38">
        <v>52679.35</v>
      </c>
      <c r="E9" s="60">
        <v>60107</v>
      </c>
      <c r="F9" s="170">
        <v>61062.701300000001</v>
      </c>
      <c r="G9" s="232">
        <v>151800</v>
      </c>
      <c r="H9" s="137">
        <v>2500</v>
      </c>
      <c r="I9" s="70" t="s">
        <v>427</v>
      </c>
    </row>
    <row r="10" spans="1:16" x14ac:dyDescent="0.25">
      <c r="A10" s="70" t="s">
        <v>431</v>
      </c>
      <c r="B10" s="38">
        <v>228780</v>
      </c>
      <c r="C10" s="38">
        <v>235643.4</v>
      </c>
      <c r="D10" s="38">
        <v>235643.4</v>
      </c>
      <c r="E10" s="60">
        <v>268869</v>
      </c>
      <c r="F10" s="170">
        <v>268869</v>
      </c>
      <c r="G10" s="232">
        <v>268869</v>
      </c>
      <c r="H10" s="137">
        <v>2500</v>
      </c>
      <c r="I10" s="70" t="s">
        <v>432</v>
      </c>
    </row>
    <row r="11" spans="1:16" x14ac:dyDescent="0.25">
      <c r="A11" s="70" t="s">
        <v>433</v>
      </c>
      <c r="B11" s="38">
        <v>85000</v>
      </c>
      <c r="C11" s="38">
        <f>B11*103%</f>
        <v>87550</v>
      </c>
      <c r="D11" s="38">
        <v>87550</v>
      </c>
      <c r="E11" s="60">
        <v>99895</v>
      </c>
      <c r="F11" s="170">
        <v>101483.3305</v>
      </c>
      <c r="G11" s="232">
        <v>106557</v>
      </c>
      <c r="H11" s="137">
        <v>350</v>
      </c>
      <c r="I11" s="70" t="s">
        <v>427</v>
      </c>
    </row>
    <row r="12" spans="1:16" x14ac:dyDescent="0.25">
      <c r="A12" s="70" t="s">
        <v>434</v>
      </c>
      <c r="B12" s="38">
        <v>76990</v>
      </c>
      <c r="C12" s="38">
        <f>B12*103%</f>
        <v>79299.7</v>
      </c>
      <c r="D12" s="38">
        <v>79299.7</v>
      </c>
      <c r="E12" s="60">
        <v>100000</v>
      </c>
      <c r="F12" s="163">
        <v>150000</v>
      </c>
      <c r="G12" s="229">
        <v>157500</v>
      </c>
      <c r="H12" s="137">
        <v>350</v>
      </c>
      <c r="I12" s="70" t="s">
        <v>427</v>
      </c>
    </row>
    <row r="13" spans="1:16" x14ac:dyDescent="0.25">
      <c r="A13" s="70" t="s">
        <v>435</v>
      </c>
      <c r="B13" s="38">
        <v>9500</v>
      </c>
      <c r="C13" s="38">
        <f>B13*103%</f>
        <v>9785</v>
      </c>
      <c r="D13" s="38">
        <v>9785</v>
      </c>
      <c r="E13" s="60">
        <v>11165</v>
      </c>
      <c r="F13" s="170">
        <v>11342.523500000001</v>
      </c>
      <c r="G13" s="232">
        <v>11626</v>
      </c>
      <c r="H13" s="137">
        <v>350</v>
      </c>
      <c r="I13" s="70" t="s">
        <v>427</v>
      </c>
    </row>
    <row r="14" spans="1:16" x14ac:dyDescent="0.25">
      <c r="A14" s="70" t="s">
        <v>436</v>
      </c>
      <c r="B14" s="75"/>
      <c r="C14" s="75"/>
      <c r="D14" s="75"/>
      <c r="E14" s="75" t="s">
        <v>54</v>
      </c>
      <c r="F14" s="170">
        <v>4000</v>
      </c>
      <c r="G14" s="233">
        <v>4000</v>
      </c>
      <c r="H14" s="163">
        <v>350</v>
      </c>
      <c r="I14" s="70" t="s">
        <v>427</v>
      </c>
    </row>
    <row r="16" spans="1:16" x14ac:dyDescent="0.25">
      <c r="A16" s="115" t="s">
        <v>380</v>
      </c>
      <c r="B16" s="124"/>
      <c r="C16" s="124"/>
      <c r="D16" s="124"/>
      <c r="E16" s="125">
        <f>SUM(E6:E13)</f>
        <v>855838</v>
      </c>
      <c r="F16" s="125">
        <f>SUM(F6:F15)</f>
        <v>917580.80710000009</v>
      </c>
      <c r="G16" s="125">
        <f>SUM(G6:G14)</f>
        <v>1037215</v>
      </c>
    </row>
    <row r="22" spans="1:6" x14ac:dyDescent="0.25">
      <c r="A22" s="239"/>
      <c r="B22" s="239"/>
      <c r="C22" s="239"/>
      <c r="D22" s="239"/>
      <c r="E22" s="239"/>
      <c r="F22" s="239"/>
    </row>
    <row r="23" spans="1:6" x14ac:dyDescent="0.25">
      <c r="A23" s="239"/>
    </row>
  </sheetData>
  <mergeCells count="2">
    <mergeCell ref="A2:P2"/>
    <mergeCell ref="A3:P3"/>
  </mergeCells>
  <conditionalFormatting sqref="B6:E13">
    <cfRule type="containsBlanks" dxfId="2" priority="2">
      <formula>LEN(TRIM(B6))=0</formula>
    </cfRule>
  </conditionalFormatting>
  <pageMargins left="0.7" right="0.7" top="0.75" bottom="0.75" header="0.3" footer="0.3"/>
  <pageSetup orientation="portrait" r:id="rId1"/>
  <ignoredErrors>
    <ignoredError sqref="C11:C13 C6:C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3E4F4-EDEA-4CDD-99F8-7B337E77BA53}">
  <dimension ref="A2:R12"/>
  <sheetViews>
    <sheetView workbookViewId="0">
      <selection activeCell="H21" sqref="H21"/>
    </sheetView>
  </sheetViews>
  <sheetFormatPr defaultRowHeight="15" x14ac:dyDescent="0.25"/>
  <cols>
    <col min="1" max="1" width="25" customWidth="1"/>
    <col min="2" max="2" width="12.85546875" hidden="1" customWidth="1"/>
    <col min="3" max="3" width="10.42578125" hidden="1" customWidth="1"/>
    <col min="4" max="4" width="18.7109375" hidden="1" customWidth="1"/>
    <col min="5" max="6" width="12.85546875" customWidth="1"/>
    <col min="8" max="8" width="14.85546875" bestFit="1" customWidth="1"/>
    <col min="9" max="9" width="13.28515625" bestFit="1" customWidth="1"/>
    <col min="10" max="10" width="15.140625" customWidth="1"/>
    <col min="11" max="11" width="14" bestFit="1" customWidth="1"/>
  </cols>
  <sheetData>
    <row r="2" spans="1:18" ht="20.25" x14ac:dyDescent="0.3">
      <c r="A2" s="280" t="s">
        <v>437</v>
      </c>
      <c r="B2" s="280"/>
      <c r="C2" s="280"/>
      <c r="D2" s="280"/>
      <c r="E2" s="280"/>
      <c r="F2" s="280"/>
      <c r="G2" s="280"/>
      <c r="H2" s="280"/>
      <c r="I2" s="280"/>
      <c r="J2" s="280"/>
      <c r="K2" s="280"/>
      <c r="L2" s="280"/>
      <c r="M2" s="280"/>
      <c r="N2" s="280"/>
      <c r="O2" s="280"/>
      <c r="P2" s="280"/>
      <c r="Q2" s="280"/>
      <c r="R2" s="280"/>
    </row>
    <row r="3" spans="1:18" ht="20.25" x14ac:dyDescent="0.25">
      <c r="A3" s="281"/>
      <c r="B3" s="281"/>
      <c r="C3" s="281"/>
      <c r="D3" s="281"/>
      <c r="E3" s="281"/>
      <c r="F3" s="281"/>
      <c r="G3" s="281"/>
      <c r="H3" s="281"/>
      <c r="I3" s="281"/>
      <c r="J3" s="281"/>
      <c r="K3" s="281"/>
      <c r="L3" s="281"/>
      <c r="M3" s="281"/>
      <c r="N3" s="281"/>
      <c r="O3" s="281"/>
      <c r="P3" s="281"/>
      <c r="Q3" s="281"/>
      <c r="R3" s="281"/>
    </row>
    <row r="4" spans="1:18" ht="15.75" thickBot="1" x14ac:dyDescent="0.3"/>
    <row r="5" spans="1:18" ht="25.5" x14ac:dyDescent="0.25">
      <c r="A5" s="66" t="s">
        <v>393</v>
      </c>
      <c r="B5" s="66" t="s">
        <v>438</v>
      </c>
      <c r="C5" s="66" t="s">
        <v>439</v>
      </c>
      <c r="D5" s="66" t="s">
        <v>440</v>
      </c>
      <c r="E5" s="66" t="s">
        <v>398</v>
      </c>
      <c r="F5" s="66" t="s">
        <v>399</v>
      </c>
      <c r="G5" s="66" t="s">
        <v>424</v>
      </c>
      <c r="H5" s="66" t="s">
        <v>441</v>
      </c>
      <c r="I5" s="66" t="s">
        <v>442</v>
      </c>
      <c r="J5" s="66" t="s">
        <v>443</v>
      </c>
      <c r="K5" s="66" t="s">
        <v>444</v>
      </c>
    </row>
    <row r="6" spans="1:18" x14ac:dyDescent="0.25">
      <c r="A6" s="67" t="s">
        <v>445</v>
      </c>
      <c r="B6" s="38">
        <v>7782304</v>
      </c>
      <c r="C6" s="38">
        <f>B6+600000</f>
        <v>8382304</v>
      </c>
      <c r="D6" s="38">
        <f>C6+600000</f>
        <v>8982304</v>
      </c>
      <c r="E6" s="60">
        <f>SUM(D6)*101.59%</f>
        <v>9125122.6336000003</v>
      </c>
      <c r="F6" s="234">
        <f>SUM(E6)*101.59%</f>
        <v>9270212.0834742412</v>
      </c>
      <c r="G6" s="69">
        <v>2500</v>
      </c>
      <c r="H6" s="70" t="s">
        <v>58</v>
      </c>
      <c r="I6" s="71"/>
      <c r="J6" s="71"/>
      <c r="K6" s="71"/>
    </row>
    <row r="7" spans="1:18" ht="25.5" x14ac:dyDescent="0.25">
      <c r="A7" s="67" t="s">
        <v>446</v>
      </c>
      <c r="B7" s="38">
        <v>758628</v>
      </c>
      <c r="C7" s="38">
        <f>B7+300000</f>
        <v>1058628</v>
      </c>
      <c r="D7" s="38">
        <f>C7+300000</f>
        <v>1358628</v>
      </c>
      <c r="E7" s="60">
        <f t="shared" ref="E7" si="0">SUM(D7)*101.59%</f>
        <v>1380230.1851999999</v>
      </c>
      <c r="F7" s="234">
        <f>SUM(E7)*101.59%</f>
        <v>1402175.84514468</v>
      </c>
      <c r="G7" s="69">
        <v>250</v>
      </c>
      <c r="H7" s="70" t="s">
        <v>432</v>
      </c>
      <c r="I7" s="71"/>
      <c r="J7" s="71"/>
      <c r="K7" s="71"/>
    </row>
    <row r="8" spans="1:18" ht="25.5" x14ac:dyDescent="0.25">
      <c r="A8" s="72" t="s">
        <v>447</v>
      </c>
      <c r="B8" s="38">
        <v>4868615</v>
      </c>
      <c r="C8" s="38">
        <f>B8+600000</f>
        <v>5468615</v>
      </c>
      <c r="D8" s="38">
        <f>C8+600000</f>
        <v>6068615</v>
      </c>
      <c r="E8" s="60">
        <f>SUM(D8)*101.59%</f>
        <v>6165105.9785000002</v>
      </c>
      <c r="F8" s="234">
        <v>10627388</v>
      </c>
      <c r="G8" s="70"/>
      <c r="H8" s="70"/>
      <c r="I8" s="71"/>
      <c r="J8" s="71"/>
      <c r="K8" s="71"/>
    </row>
    <row r="9" spans="1:18" x14ac:dyDescent="0.25">
      <c r="A9" s="71"/>
      <c r="B9" s="71"/>
      <c r="C9" s="71"/>
      <c r="D9" s="71"/>
      <c r="E9" s="71"/>
      <c r="F9" s="235"/>
      <c r="G9" s="71"/>
      <c r="H9" s="71"/>
      <c r="I9" s="71"/>
      <c r="J9" s="71"/>
      <c r="K9" s="71"/>
    </row>
    <row r="10" spans="1:18" ht="25.5" x14ac:dyDescent="0.25">
      <c r="A10" s="72" t="s">
        <v>448</v>
      </c>
      <c r="B10" s="69">
        <v>250000</v>
      </c>
      <c r="C10" s="69">
        <v>250000</v>
      </c>
      <c r="D10" s="69">
        <v>250000</v>
      </c>
      <c r="E10" s="69">
        <v>250000</v>
      </c>
      <c r="F10" s="236">
        <v>250000</v>
      </c>
      <c r="G10" s="71"/>
      <c r="H10" s="71"/>
      <c r="I10" s="71" t="s">
        <v>449</v>
      </c>
      <c r="J10" s="71" t="s">
        <v>450</v>
      </c>
      <c r="K10" s="71" t="s">
        <v>451</v>
      </c>
    </row>
    <row r="11" spans="1:18" x14ac:dyDescent="0.25">
      <c r="A11" s="71"/>
      <c r="B11" s="71"/>
      <c r="C11" s="71"/>
      <c r="D11" s="71"/>
      <c r="E11" s="71"/>
      <c r="F11" s="235"/>
      <c r="G11" s="71"/>
      <c r="H11" s="71"/>
      <c r="I11" s="71"/>
      <c r="J11" s="71"/>
      <c r="K11" s="71"/>
    </row>
    <row r="12" spans="1:18" x14ac:dyDescent="0.25">
      <c r="A12" s="73" t="s">
        <v>452</v>
      </c>
      <c r="B12" s="69">
        <v>100000</v>
      </c>
      <c r="C12" s="69">
        <v>100000</v>
      </c>
      <c r="D12" s="69">
        <v>100000</v>
      </c>
      <c r="E12" s="69">
        <v>100000</v>
      </c>
      <c r="F12" s="236">
        <v>100000</v>
      </c>
      <c r="G12" s="69">
        <v>2500</v>
      </c>
      <c r="H12" s="71"/>
      <c r="I12" s="71"/>
      <c r="J12" s="71"/>
      <c r="K12" s="71"/>
    </row>
  </sheetData>
  <mergeCells count="2">
    <mergeCell ref="A2:R2"/>
    <mergeCell ref="A3:R3"/>
  </mergeCells>
  <conditionalFormatting sqref="B6:F8">
    <cfRule type="containsBlanks" dxfId="1" priority="1">
      <formula>LEN(TRIM(B6))=0</formula>
    </cfRule>
  </conditionalFormatting>
  <pageMargins left="0.7" right="0.7" top="0.75" bottom="0.75" header="0.3" footer="0.3"/>
  <ignoredErrors>
    <ignoredError sqref="C6:C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E1F7D-BAF8-40F6-BF75-7175A78D3904}">
  <dimension ref="A2:N23"/>
  <sheetViews>
    <sheetView workbookViewId="0">
      <selection activeCell="H12" sqref="H12"/>
    </sheetView>
  </sheetViews>
  <sheetFormatPr defaultRowHeight="15" x14ac:dyDescent="0.25"/>
  <cols>
    <col min="1" max="1" width="25.85546875" bestFit="1" customWidth="1"/>
    <col min="2" max="2" width="24.42578125" hidden="1" customWidth="1"/>
    <col min="3" max="3" width="17.85546875" hidden="1" customWidth="1"/>
    <col min="4" max="4" width="17.5703125" customWidth="1"/>
    <col min="5" max="5" width="27.42578125" customWidth="1"/>
    <col min="6" max="6" width="17.140625" hidden="1" customWidth="1"/>
    <col min="7" max="7" width="17.140625" customWidth="1"/>
    <col min="8" max="8" width="18.85546875" customWidth="1"/>
  </cols>
  <sheetData>
    <row r="2" spans="1:14" ht="20.25" x14ac:dyDescent="0.3">
      <c r="A2" s="280" t="s">
        <v>453</v>
      </c>
      <c r="B2" s="280"/>
      <c r="C2" s="280"/>
      <c r="D2" s="280"/>
      <c r="E2" s="280"/>
      <c r="F2" s="280"/>
      <c r="G2" s="280"/>
      <c r="H2" s="280"/>
      <c r="I2" s="280"/>
      <c r="J2" s="280"/>
      <c r="K2" s="280"/>
      <c r="L2" s="280"/>
      <c r="M2" s="280"/>
      <c r="N2" s="280"/>
    </row>
    <row r="3" spans="1:14" ht="12.6" customHeight="1" thickBot="1" x14ac:dyDescent="0.3">
      <c r="A3" s="31"/>
      <c r="B3" s="31"/>
      <c r="C3" s="31"/>
      <c r="D3" s="31"/>
      <c r="E3" s="31"/>
      <c r="F3" s="31"/>
      <c r="G3" s="31"/>
      <c r="H3" s="31"/>
      <c r="I3" s="31"/>
      <c r="J3" s="31"/>
      <c r="K3" s="31"/>
      <c r="L3" s="31"/>
      <c r="M3" s="31"/>
      <c r="N3" s="31"/>
    </row>
    <row r="4" spans="1:14" ht="15.75" thickBot="1" x14ac:dyDescent="0.3">
      <c r="B4" s="66"/>
      <c r="C4" s="66" t="s">
        <v>454</v>
      </c>
      <c r="E4" s="139"/>
      <c r="F4" s="140" t="s">
        <v>455</v>
      </c>
      <c r="G4" s="141" t="s">
        <v>456</v>
      </c>
      <c r="H4" s="141" t="s">
        <v>457</v>
      </c>
    </row>
    <row r="5" spans="1:14" x14ac:dyDescent="0.25">
      <c r="B5" s="74" t="s">
        <v>458</v>
      </c>
      <c r="C5" s="75"/>
      <c r="E5" s="138" t="s">
        <v>458</v>
      </c>
      <c r="F5" s="129"/>
      <c r="G5" s="129"/>
      <c r="H5" s="129"/>
    </row>
    <row r="6" spans="1:14" x14ac:dyDescent="0.25">
      <c r="B6" s="75"/>
      <c r="C6" s="75"/>
      <c r="E6" s="75"/>
      <c r="F6" s="75"/>
      <c r="G6" s="75"/>
      <c r="H6" s="75"/>
    </row>
    <row r="7" spans="1:14" x14ac:dyDescent="0.25">
      <c r="B7" s="67" t="s">
        <v>459</v>
      </c>
      <c r="C7" s="76" t="s">
        <v>460</v>
      </c>
      <c r="E7" s="67" t="s">
        <v>459</v>
      </c>
      <c r="F7" s="76" t="s">
        <v>460</v>
      </c>
      <c r="G7" s="76"/>
      <c r="H7" s="76"/>
    </row>
    <row r="8" spans="1:14" x14ac:dyDescent="0.25">
      <c r="B8" s="67" t="s">
        <v>461</v>
      </c>
      <c r="C8" s="77">
        <f>53500000+54500000+55500000</f>
        <v>163500000</v>
      </c>
      <c r="E8" s="67" t="s">
        <v>461</v>
      </c>
      <c r="F8" s="77">
        <f>56004000*3</f>
        <v>168012000</v>
      </c>
      <c r="G8" s="77">
        <f>57600000*3</f>
        <v>172800000</v>
      </c>
      <c r="H8" s="237">
        <f>63201000*3</f>
        <v>189603000</v>
      </c>
    </row>
    <row r="9" spans="1:14" x14ac:dyDescent="0.25">
      <c r="B9" s="67" t="s">
        <v>462</v>
      </c>
      <c r="C9" s="77">
        <v>15000000</v>
      </c>
      <c r="E9" s="67" t="s">
        <v>462</v>
      </c>
      <c r="F9" s="77"/>
      <c r="G9" s="77"/>
      <c r="H9" s="237"/>
    </row>
    <row r="10" spans="1:14" x14ac:dyDescent="0.25">
      <c r="B10" s="67" t="s">
        <v>463</v>
      </c>
      <c r="C10" s="76" t="s">
        <v>464</v>
      </c>
      <c r="E10" s="67" t="s">
        <v>463</v>
      </c>
      <c r="F10" s="76" t="s">
        <v>464</v>
      </c>
      <c r="G10" s="76" t="s">
        <v>464</v>
      </c>
      <c r="H10" s="238" t="str">
        <f>G10</f>
        <v>36 months</v>
      </c>
    </row>
    <row r="11" spans="1:14" ht="38.25" x14ac:dyDescent="0.25">
      <c r="B11" s="67" t="s">
        <v>465</v>
      </c>
      <c r="C11" s="77">
        <v>250000</v>
      </c>
      <c r="E11" s="67" t="s">
        <v>465</v>
      </c>
      <c r="F11" s="77">
        <v>250000</v>
      </c>
      <c r="G11" s="77">
        <v>250000</v>
      </c>
      <c r="H11" s="237">
        <f>G11</f>
        <v>250000</v>
      </c>
    </row>
    <row r="12" spans="1:14" x14ac:dyDescent="0.25">
      <c r="B12" s="75"/>
      <c r="C12" s="75"/>
      <c r="E12" s="75"/>
      <c r="F12" s="75"/>
      <c r="G12" s="75"/>
      <c r="H12" s="75"/>
    </row>
    <row r="13" spans="1:14" x14ac:dyDescent="0.25">
      <c r="B13" s="74" t="s">
        <v>466</v>
      </c>
      <c r="C13" s="75"/>
      <c r="E13" s="74" t="s">
        <v>466</v>
      </c>
      <c r="F13" s="75"/>
      <c r="G13" s="75"/>
      <c r="H13" s="75"/>
    </row>
    <row r="14" spans="1:14" x14ac:dyDescent="0.25">
      <c r="B14" s="75"/>
      <c r="C14" s="75"/>
      <c r="E14" s="75"/>
      <c r="F14" s="75"/>
      <c r="G14" s="75"/>
      <c r="H14" s="75"/>
    </row>
    <row r="15" spans="1:14" x14ac:dyDescent="0.25">
      <c r="B15" s="70" t="s">
        <v>467</v>
      </c>
      <c r="C15" s="77">
        <v>100000</v>
      </c>
      <c r="E15" s="70" t="s">
        <v>467</v>
      </c>
      <c r="F15" s="77">
        <v>100000</v>
      </c>
      <c r="G15" s="77">
        <v>100000</v>
      </c>
      <c r="H15" s="77">
        <v>100000</v>
      </c>
    </row>
    <row r="16" spans="1:14" x14ac:dyDescent="0.25">
      <c r="B16" s="70" t="s">
        <v>468</v>
      </c>
      <c r="C16" s="77">
        <v>50000</v>
      </c>
      <c r="E16" s="70" t="s">
        <v>468</v>
      </c>
      <c r="F16" s="77">
        <v>50000</v>
      </c>
      <c r="G16" s="77">
        <v>50000</v>
      </c>
      <c r="H16" s="77">
        <v>50000</v>
      </c>
    </row>
    <row r="17" spans="2:8" x14ac:dyDescent="0.25">
      <c r="B17" s="70" t="s">
        <v>469</v>
      </c>
      <c r="C17" s="76" t="s">
        <v>470</v>
      </c>
      <c r="E17" s="70" t="s">
        <v>469</v>
      </c>
      <c r="F17" s="76" t="s">
        <v>470</v>
      </c>
      <c r="G17" s="76" t="s">
        <v>470</v>
      </c>
      <c r="H17" s="76" t="s">
        <v>470</v>
      </c>
    </row>
    <row r="18" spans="2:8" x14ac:dyDescent="0.25">
      <c r="B18" s="70" t="s">
        <v>471</v>
      </c>
      <c r="C18" s="77">
        <v>50000</v>
      </c>
      <c r="E18" s="70" t="s">
        <v>471</v>
      </c>
      <c r="F18" s="77">
        <v>50000</v>
      </c>
      <c r="G18" s="77">
        <v>50000</v>
      </c>
      <c r="H18" s="77">
        <v>50000</v>
      </c>
    </row>
    <row r="19" spans="2:8" x14ac:dyDescent="0.25">
      <c r="B19" s="70" t="s">
        <v>472</v>
      </c>
      <c r="C19" s="77">
        <v>50000</v>
      </c>
      <c r="E19" s="70" t="s">
        <v>472</v>
      </c>
      <c r="F19" s="77">
        <v>50000</v>
      </c>
      <c r="G19" s="77">
        <v>50000</v>
      </c>
      <c r="H19" s="77">
        <v>50000</v>
      </c>
    </row>
    <row r="20" spans="2:8" x14ac:dyDescent="0.25">
      <c r="B20" s="70" t="s">
        <v>473</v>
      </c>
      <c r="C20" s="76" t="s">
        <v>470</v>
      </c>
      <c r="E20" s="70" t="s">
        <v>473</v>
      </c>
      <c r="F20" s="76" t="s">
        <v>470</v>
      </c>
      <c r="G20" s="76" t="s">
        <v>470</v>
      </c>
      <c r="H20" s="76" t="s">
        <v>470</v>
      </c>
    </row>
    <row r="21" spans="2:8" x14ac:dyDescent="0.25">
      <c r="B21" s="70" t="s">
        <v>474</v>
      </c>
      <c r="C21" s="77">
        <v>50000</v>
      </c>
      <c r="E21" s="70" t="s">
        <v>474</v>
      </c>
      <c r="F21" s="77">
        <v>50000</v>
      </c>
      <c r="G21" s="77">
        <v>50000</v>
      </c>
      <c r="H21" s="77">
        <v>50000</v>
      </c>
    </row>
    <row r="22" spans="2:8" x14ac:dyDescent="0.25">
      <c r="B22" s="70" t="s">
        <v>475</v>
      </c>
      <c r="C22" s="77">
        <v>1000000</v>
      </c>
      <c r="E22" s="70" t="s">
        <v>475</v>
      </c>
      <c r="F22" s="77">
        <v>1000000</v>
      </c>
      <c r="G22" s="77">
        <v>1000000</v>
      </c>
      <c r="H22" s="77">
        <v>1000000</v>
      </c>
    </row>
    <row r="23" spans="2:8" x14ac:dyDescent="0.25">
      <c r="B23" s="70" t="s">
        <v>476</v>
      </c>
      <c r="C23" s="77">
        <v>10000</v>
      </c>
      <c r="E23" s="70" t="s">
        <v>476</v>
      </c>
      <c r="F23" s="77">
        <v>10000</v>
      </c>
      <c r="G23" s="77">
        <v>10000</v>
      </c>
      <c r="H23" s="77">
        <v>10000</v>
      </c>
    </row>
  </sheetData>
  <mergeCells count="1">
    <mergeCell ref="A2:N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3E97-0F80-4BB2-8524-A254BF322EE6}">
  <dimension ref="A2:O44"/>
  <sheetViews>
    <sheetView topLeftCell="F3" zoomScale="110" zoomScaleNormal="110" workbookViewId="0">
      <selection activeCell="N22" sqref="N22"/>
    </sheetView>
  </sheetViews>
  <sheetFormatPr defaultRowHeight="15" x14ac:dyDescent="0.25"/>
  <cols>
    <col min="1" max="1" width="24.7109375" style="32" hidden="1" customWidth="1"/>
    <col min="2" max="2" width="21.5703125" hidden="1" customWidth="1"/>
    <col min="3" max="3" width="0" hidden="1" customWidth="1"/>
    <col min="4" max="4" width="23.140625" hidden="1" customWidth="1"/>
    <col min="5" max="5" width="19.28515625" hidden="1" customWidth="1"/>
    <col min="7" max="7" width="25.85546875" customWidth="1"/>
    <col min="8" max="8" width="22.140625" hidden="1" customWidth="1"/>
    <col min="9" max="9" width="26.42578125" style="20" hidden="1" customWidth="1"/>
    <col min="10" max="10" width="26.42578125" style="20" customWidth="1"/>
    <col min="11" max="11" width="26.5703125" customWidth="1"/>
    <col min="12" max="12" width="22.42578125" customWidth="1"/>
    <col min="13" max="13" width="23" customWidth="1"/>
  </cols>
  <sheetData>
    <row r="2" spans="1:15" ht="20.25" x14ac:dyDescent="0.3">
      <c r="A2" s="280" t="s">
        <v>477</v>
      </c>
      <c r="B2" s="280"/>
      <c r="C2" s="280"/>
      <c r="D2" s="280"/>
      <c r="E2" s="280"/>
      <c r="F2" s="280"/>
      <c r="G2" s="280"/>
      <c r="H2" s="280"/>
      <c r="I2" s="280"/>
      <c r="J2" s="280"/>
      <c r="K2" s="280"/>
      <c r="L2" s="280"/>
      <c r="M2" s="280"/>
      <c r="N2" s="280"/>
    </row>
    <row r="3" spans="1:15" ht="20.25" x14ac:dyDescent="0.25">
      <c r="A3" s="281"/>
      <c r="B3" s="281"/>
      <c r="C3" s="281"/>
      <c r="D3" s="281"/>
      <c r="E3" s="281"/>
      <c r="F3" s="281"/>
      <c r="G3" s="281"/>
      <c r="H3" s="281"/>
      <c r="I3" s="281"/>
      <c r="J3" s="281"/>
      <c r="K3" s="281"/>
      <c r="L3" s="281"/>
      <c r="M3" s="281"/>
      <c r="N3" s="281"/>
    </row>
    <row r="4" spans="1:15" ht="21" thickBot="1" x14ac:dyDescent="0.3">
      <c r="A4" s="31"/>
      <c r="B4" s="31"/>
      <c r="C4" s="31"/>
      <c r="D4" s="31"/>
      <c r="E4" s="31"/>
      <c r="F4" s="31"/>
      <c r="G4" s="31"/>
      <c r="H4" s="31"/>
      <c r="I4" s="103"/>
      <c r="J4" s="103"/>
      <c r="K4" s="31"/>
      <c r="L4" s="31"/>
      <c r="M4" s="31"/>
      <c r="N4" s="31"/>
    </row>
    <row r="5" spans="1:15" ht="26.25" thickBot="1" x14ac:dyDescent="0.3">
      <c r="A5" s="66"/>
      <c r="B5" s="66" t="s">
        <v>478</v>
      </c>
      <c r="D5" s="66"/>
      <c r="E5" s="66" t="s">
        <v>479</v>
      </c>
      <c r="G5" s="13"/>
      <c r="H5" s="150" t="s">
        <v>480</v>
      </c>
      <c r="I5" s="143" t="s">
        <v>481</v>
      </c>
      <c r="J5" s="151" t="s">
        <v>482</v>
      </c>
      <c r="K5" s="152" t="s">
        <v>483</v>
      </c>
      <c r="L5" s="172" t="s">
        <v>484</v>
      </c>
      <c r="M5" s="173" t="s">
        <v>485</v>
      </c>
    </row>
    <row r="6" spans="1:15" x14ac:dyDescent="0.25">
      <c r="A6" s="78" t="s">
        <v>486</v>
      </c>
      <c r="B6" s="71"/>
      <c r="C6" s="20"/>
      <c r="D6" s="78" t="s">
        <v>486</v>
      </c>
      <c r="E6" s="71"/>
      <c r="F6" s="20"/>
      <c r="G6" s="149" t="s">
        <v>486</v>
      </c>
      <c r="H6" s="142"/>
      <c r="I6" s="142"/>
      <c r="J6" s="117"/>
      <c r="K6" s="142"/>
      <c r="L6" s="71"/>
      <c r="M6" s="75"/>
    </row>
    <row r="7" spans="1:15" x14ac:dyDescent="0.25">
      <c r="A7" s="79"/>
      <c r="B7" s="71"/>
      <c r="C7" s="20"/>
      <c r="D7" s="79"/>
      <c r="E7" s="71"/>
      <c r="F7" s="20"/>
      <c r="G7" s="79"/>
      <c r="H7" s="100"/>
      <c r="I7" s="100"/>
      <c r="J7" s="71"/>
      <c r="K7" s="100"/>
      <c r="L7" s="71"/>
      <c r="M7" s="75"/>
    </row>
    <row r="8" spans="1:15" ht="15.75" x14ac:dyDescent="0.25">
      <c r="A8" s="67" t="s">
        <v>487</v>
      </c>
      <c r="B8" s="77">
        <v>25000000</v>
      </c>
      <c r="C8" s="20"/>
      <c r="D8" s="67" t="s">
        <v>487</v>
      </c>
      <c r="E8" s="77">
        <v>25000000</v>
      </c>
      <c r="F8" s="20"/>
      <c r="G8" s="67" t="s">
        <v>487</v>
      </c>
      <c r="H8" s="105">
        <v>25000000</v>
      </c>
      <c r="I8" s="144">
        <v>25000000</v>
      </c>
      <c r="J8" s="118">
        <v>25000000</v>
      </c>
      <c r="K8" s="118">
        <v>25000000</v>
      </c>
      <c r="L8" s="118">
        <v>25000000</v>
      </c>
      <c r="M8" s="118">
        <v>25000000</v>
      </c>
      <c r="O8" s="171" t="s">
        <v>488</v>
      </c>
    </row>
    <row r="9" spans="1:15" ht="15.75" hidden="1" x14ac:dyDescent="0.25">
      <c r="A9" s="67" t="s">
        <v>489</v>
      </c>
      <c r="B9" s="76" t="s">
        <v>44</v>
      </c>
      <c r="C9" s="20"/>
      <c r="D9" s="67" t="s">
        <v>489</v>
      </c>
      <c r="E9" s="76" t="s">
        <v>44</v>
      </c>
      <c r="F9" s="20"/>
      <c r="G9" s="67" t="s">
        <v>489</v>
      </c>
      <c r="H9" s="106" t="s">
        <v>44</v>
      </c>
      <c r="I9" s="145" t="s">
        <v>44</v>
      </c>
      <c r="J9" s="85"/>
      <c r="K9" s="100"/>
      <c r="L9" s="71"/>
      <c r="M9" s="75"/>
      <c r="O9" s="171" t="s">
        <v>490</v>
      </c>
    </row>
    <row r="10" spans="1:15" hidden="1" x14ac:dyDescent="0.25">
      <c r="A10" s="67" t="s">
        <v>491</v>
      </c>
      <c r="B10" s="76" t="s">
        <v>44</v>
      </c>
      <c r="C10" s="20"/>
      <c r="D10" s="67" t="s">
        <v>491</v>
      </c>
      <c r="E10" s="76" t="s">
        <v>44</v>
      </c>
      <c r="F10" s="20"/>
      <c r="G10" s="67" t="s">
        <v>491</v>
      </c>
      <c r="H10" s="106" t="s">
        <v>44</v>
      </c>
      <c r="I10" s="145" t="s">
        <v>44</v>
      </c>
      <c r="J10" s="85"/>
      <c r="K10" s="100"/>
      <c r="L10" s="71"/>
      <c r="M10" s="75"/>
    </row>
    <row r="11" spans="1:15" hidden="1" x14ac:dyDescent="0.25">
      <c r="A11" s="67" t="s">
        <v>492</v>
      </c>
      <c r="B11" s="76" t="s">
        <v>44</v>
      </c>
      <c r="C11" s="20"/>
      <c r="D11" s="67" t="s">
        <v>492</v>
      </c>
      <c r="E11" s="76" t="s">
        <v>44</v>
      </c>
      <c r="F11" s="20"/>
      <c r="G11" s="67" t="s">
        <v>492</v>
      </c>
      <c r="H11" s="106" t="s">
        <v>44</v>
      </c>
      <c r="I11" s="145" t="s">
        <v>44</v>
      </c>
      <c r="J11" s="85"/>
      <c r="K11" s="100"/>
      <c r="L11" s="71"/>
      <c r="M11" s="75"/>
    </row>
    <row r="12" spans="1:15" x14ac:dyDescent="0.25">
      <c r="A12" s="67" t="s">
        <v>493</v>
      </c>
      <c r="B12" s="76">
        <v>863</v>
      </c>
      <c r="C12" s="20"/>
      <c r="D12" s="67" t="s">
        <v>493</v>
      </c>
      <c r="E12" s="76">
        <f>726+155</f>
        <v>881</v>
      </c>
      <c r="F12" s="20"/>
      <c r="G12" s="67" t="s">
        <v>493</v>
      </c>
      <c r="H12" s="106"/>
      <c r="I12" s="100"/>
      <c r="J12" s="71">
        <v>1360</v>
      </c>
      <c r="K12" s="100">
        <v>1360</v>
      </c>
      <c r="L12" s="286">
        <v>1217</v>
      </c>
      <c r="M12" s="287">
        <v>1217</v>
      </c>
    </row>
    <row r="13" spans="1:15" x14ac:dyDescent="0.25">
      <c r="A13" s="79"/>
      <c r="B13" s="71"/>
      <c r="C13" s="20"/>
      <c r="D13" s="79"/>
      <c r="E13" s="71"/>
      <c r="F13" s="20"/>
      <c r="G13" s="79"/>
      <c r="H13" s="100"/>
      <c r="I13" s="100"/>
      <c r="J13" s="71"/>
      <c r="K13" s="100"/>
      <c r="L13" s="286"/>
      <c r="M13" s="287"/>
    </row>
    <row r="14" spans="1:15" x14ac:dyDescent="0.25">
      <c r="A14" s="79"/>
      <c r="B14" s="71"/>
      <c r="C14" s="20"/>
      <c r="D14" s="79"/>
      <c r="E14" s="71"/>
      <c r="F14" s="20"/>
      <c r="G14" s="67" t="s">
        <v>494</v>
      </c>
      <c r="H14" s="116">
        <v>65000</v>
      </c>
      <c r="I14" s="148">
        <v>65000</v>
      </c>
      <c r="J14" s="147">
        <v>69000</v>
      </c>
      <c r="K14" s="148">
        <v>51528</v>
      </c>
      <c r="L14" s="288">
        <v>77000</v>
      </c>
      <c r="M14" s="289">
        <v>57000</v>
      </c>
    </row>
    <row r="15" spans="1:15" x14ac:dyDescent="0.25">
      <c r="A15" s="67" t="s">
        <v>495</v>
      </c>
      <c r="B15" s="81">
        <v>206000</v>
      </c>
      <c r="C15" s="20"/>
      <c r="D15" s="67" t="s">
        <v>495</v>
      </c>
      <c r="E15" s="96">
        <f t="shared" ref="E15:E25" si="0">B15</f>
        <v>206000</v>
      </c>
      <c r="F15" s="20"/>
      <c r="G15" s="67" t="s">
        <v>496</v>
      </c>
      <c r="H15" s="108">
        <v>4534237</v>
      </c>
      <c r="I15" s="148">
        <v>5982295</v>
      </c>
      <c r="J15" s="147">
        <v>6129103</v>
      </c>
      <c r="K15" s="148">
        <v>4648360</v>
      </c>
      <c r="L15" s="288">
        <f>302350+1720667+1722155+963352+1311029+696466+308809+(1292571*0.5)+(688209*0.5)+((991971-198000)*0.5)+(725638*0.5)</f>
        <v>8775022.5</v>
      </c>
      <c r="M15" s="289">
        <f>226562+1251579+1296754+707036+970053+509220+229641+(965556*0.5)+(509629*0.5)+((751851-150000)*0.5)+(541803*0.5)</f>
        <v>6500264.5</v>
      </c>
    </row>
    <row r="16" spans="1:15" ht="24.75" customHeight="1" x14ac:dyDescent="0.25">
      <c r="A16" s="67" t="s">
        <v>494</v>
      </c>
      <c r="B16" s="81">
        <v>59000</v>
      </c>
      <c r="C16" s="20"/>
      <c r="D16" s="67" t="s">
        <v>494</v>
      </c>
      <c r="E16" s="96">
        <f t="shared" si="0"/>
        <v>59000</v>
      </c>
      <c r="F16" s="20"/>
      <c r="G16" s="67" t="s">
        <v>497</v>
      </c>
      <c r="H16" s="109">
        <v>11714262</v>
      </c>
      <c r="I16" s="148">
        <v>15210433</v>
      </c>
      <c r="J16" s="147">
        <f>16461555-J21</f>
        <v>16412341</v>
      </c>
      <c r="K16" s="148">
        <f>12567975-K21</f>
        <v>12531265</v>
      </c>
      <c r="L16" s="289">
        <f>19741583-54000</f>
        <v>19687583</v>
      </c>
      <c r="M16" s="289">
        <f>14688204-39000</f>
        <v>14649204</v>
      </c>
    </row>
    <row r="17" spans="1:13" x14ac:dyDescent="0.25">
      <c r="A17" s="67" t="s">
        <v>496</v>
      </c>
      <c r="B17" s="81">
        <v>7103202</v>
      </c>
      <c r="C17" s="20"/>
      <c r="D17" s="67" t="s">
        <v>496</v>
      </c>
      <c r="E17" s="96">
        <f t="shared" si="0"/>
        <v>7103202</v>
      </c>
      <c r="F17" s="20"/>
      <c r="G17" s="67" t="s">
        <v>498</v>
      </c>
      <c r="H17" s="110">
        <v>2281488</v>
      </c>
      <c r="I17" s="148">
        <v>2988946</v>
      </c>
      <c r="J17" s="147">
        <f>3769568-167000-132000-213000-69000</f>
        <v>3188568</v>
      </c>
      <c r="K17" s="148">
        <f>2874796-125957-K19-K24-K14</f>
        <v>2437763</v>
      </c>
      <c r="L17" s="289">
        <f>(1292571*0.5)+(688209*0.5)+((991971-198000)*0.5)+(725638*0.5)+(1022585-140000-77000-265000)</f>
        <v>2290779.5</v>
      </c>
      <c r="M17" s="289">
        <f>(965556*0.5)+(509629*0.5)+((751851-150000)*0.5)+(541803*0.5)+(768497-104000-57000-200000)</f>
        <v>1716916.5</v>
      </c>
    </row>
    <row r="18" spans="1:13" ht="25.5" x14ac:dyDescent="0.25">
      <c r="A18" s="67" t="s">
        <v>497</v>
      </c>
      <c r="B18" s="81">
        <v>9367684</v>
      </c>
      <c r="C18" s="20"/>
      <c r="D18" s="67" t="s">
        <v>497</v>
      </c>
      <c r="E18" s="96">
        <f t="shared" si="0"/>
        <v>9367684</v>
      </c>
      <c r="F18" s="20"/>
      <c r="G18" s="79" t="s">
        <v>499</v>
      </c>
      <c r="H18" s="111">
        <v>329051</v>
      </c>
      <c r="I18" s="147">
        <v>416373</v>
      </c>
      <c r="J18" s="147">
        <v>404791</v>
      </c>
      <c r="K18" s="148">
        <v>316177</v>
      </c>
      <c r="L18" s="289">
        <v>509270</v>
      </c>
      <c r="M18" s="289">
        <v>390012</v>
      </c>
    </row>
    <row r="19" spans="1:13" x14ac:dyDescent="0.25">
      <c r="A19" s="67" t="s">
        <v>498</v>
      </c>
      <c r="B19" s="81">
        <v>1984333</v>
      </c>
      <c r="C19" s="20"/>
      <c r="D19" s="67" t="s">
        <v>498</v>
      </c>
      <c r="E19" s="96">
        <f t="shared" si="0"/>
        <v>1984333</v>
      </c>
      <c r="F19" s="20"/>
      <c r="G19" s="79" t="s">
        <v>500</v>
      </c>
      <c r="H19" s="116">
        <v>128000</v>
      </c>
      <c r="I19" s="113">
        <v>128000</v>
      </c>
      <c r="J19" s="81">
        <v>132000</v>
      </c>
      <c r="K19" s="148">
        <v>97664</v>
      </c>
      <c r="L19" s="289">
        <v>140000</v>
      </c>
      <c r="M19" s="289">
        <v>104000</v>
      </c>
    </row>
    <row r="20" spans="1:13" ht="26.25" x14ac:dyDescent="0.25">
      <c r="A20" s="79" t="s">
        <v>499</v>
      </c>
      <c r="B20" s="81">
        <v>356981</v>
      </c>
      <c r="C20" s="20"/>
      <c r="D20" s="79" t="s">
        <v>499</v>
      </c>
      <c r="E20" s="96">
        <f t="shared" si="0"/>
        <v>356981</v>
      </c>
      <c r="F20" s="20"/>
      <c r="G20" s="79" t="s">
        <v>501</v>
      </c>
      <c r="H20" s="107">
        <v>2549000</v>
      </c>
      <c r="I20" s="148">
        <v>2549000</v>
      </c>
      <c r="J20" s="147">
        <v>2803000</v>
      </c>
      <c r="K20" s="148">
        <f>J20/1.32</f>
        <v>2123484.8484848482</v>
      </c>
      <c r="L20" s="289">
        <v>2060491</v>
      </c>
      <c r="M20" s="289">
        <v>1526290</v>
      </c>
    </row>
    <row r="21" spans="1:13" ht="26.25" x14ac:dyDescent="0.25">
      <c r="A21" s="79" t="s">
        <v>500</v>
      </c>
      <c r="B21" s="81">
        <v>123000</v>
      </c>
      <c r="C21" s="20"/>
      <c r="D21" s="79" t="s">
        <v>500</v>
      </c>
      <c r="E21" s="96">
        <f t="shared" si="0"/>
        <v>123000</v>
      </c>
      <c r="F21" s="20"/>
      <c r="G21" s="79" t="s">
        <v>502</v>
      </c>
      <c r="H21" s="107"/>
      <c r="I21" s="147">
        <v>34606</v>
      </c>
      <c r="J21" s="147">
        <v>49214</v>
      </c>
      <c r="K21" s="148">
        <v>36710</v>
      </c>
      <c r="L21" s="289">
        <v>54000</v>
      </c>
      <c r="M21" s="289">
        <v>39000</v>
      </c>
    </row>
    <row r="22" spans="1:13" x14ac:dyDescent="0.25">
      <c r="A22" s="79" t="s">
        <v>503</v>
      </c>
      <c r="B22" s="81">
        <v>2684804</v>
      </c>
      <c r="C22" s="20"/>
      <c r="D22" s="79" t="s">
        <v>503</v>
      </c>
      <c r="E22" s="96">
        <f t="shared" si="0"/>
        <v>2684804</v>
      </c>
      <c r="F22" s="20"/>
      <c r="G22" s="79" t="s">
        <v>504</v>
      </c>
      <c r="H22" s="102">
        <v>6452725</v>
      </c>
      <c r="I22" s="107">
        <v>8602153</v>
      </c>
      <c r="J22" s="147">
        <v>8371828</v>
      </c>
      <c r="K22" s="148">
        <v>6282685</v>
      </c>
      <c r="L22" s="289">
        <f>9268839-179964</f>
        <v>9088875</v>
      </c>
      <c r="M22" s="289">
        <v>6937795</v>
      </c>
    </row>
    <row r="23" spans="1:13" x14ac:dyDescent="0.25">
      <c r="A23" s="79" t="s">
        <v>505</v>
      </c>
      <c r="B23" s="81">
        <v>372000</v>
      </c>
      <c r="C23" s="20"/>
      <c r="D23" s="79" t="s">
        <v>505</v>
      </c>
      <c r="E23" s="96">
        <f t="shared" si="0"/>
        <v>372000</v>
      </c>
      <c r="F23" s="20"/>
      <c r="G23" s="79"/>
      <c r="H23" s="107"/>
      <c r="I23" s="100"/>
      <c r="J23" s="71"/>
      <c r="K23" s="148"/>
      <c r="L23" s="289"/>
      <c r="M23" s="289"/>
    </row>
    <row r="24" spans="1:13" ht="26.25" x14ac:dyDescent="0.25">
      <c r="A24" s="79" t="s">
        <v>501</v>
      </c>
      <c r="B24" s="81">
        <v>2200000</v>
      </c>
      <c r="C24" s="20"/>
      <c r="D24" s="79" t="s">
        <v>501</v>
      </c>
      <c r="E24" s="96">
        <f t="shared" si="0"/>
        <v>2200000</v>
      </c>
      <c r="F24" s="20"/>
      <c r="G24" s="79" t="s">
        <v>506</v>
      </c>
      <c r="H24" s="116">
        <v>226000</v>
      </c>
      <c r="I24" s="148">
        <v>226000</v>
      </c>
      <c r="J24" s="147">
        <v>213000</v>
      </c>
      <c r="K24" s="148">
        <v>161884</v>
      </c>
      <c r="L24" s="289">
        <v>265000</v>
      </c>
      <c r="M24" s="289">
        <v>200000</v>
      </c>
    </row>
    <row r="25" spans="1:13" ht="26.25" x14ac:dyDescent="0.25">
      <c r="A25" s="79" t="s">
        <v>502</v>
      </c>
      <c r="B25" s="81">
        <v>34606</v>
      </c>
      <c r="C25" s="20"/>
      <c r="D25" s="79" t="s">
        <v>502</v>
      </c>
      <c r="E25" s="96">
        <f t="shared" si="0"/>
        <v>34606</v>
      </c>
      <c r="F25" s="20"/>
      <c r="G25" s="79" t="s">
        <v>507</v>
      </c>
      <c r="H25" s="114">
        <v>311693</v>
      </c>
      <c r="I25" s="148">
        <v>408946</v>
      </c>
      <c r="J25" s="147">
        <f>253000+167000</f>
        <v>420000</v>
      </c>
      <c r="K25" s="148">
        <f>189549+125957</f>
        <v>315506</v>
      </c>
      <c r="L25" s="289">
        <f>330114+198000</f>
        <v>528114</v>
      </c>
      <c r="M25" s="289">
        <f>246477+150000</f>
        <v>396477</v>
      </c>
    </row>
    <row r="26" spans="1:13" x14ac:dyDescent="0.25">
      <c r="A26" s="80" t="s">
        <v>508</v>
      </c>
      <c r="B26" s="82">
        <f>SUM(B15:B25)</f>
        <v>24491610</v>
      </c>
      <c r="C26" s="20"/>
      <c r="D26" s="80" t="s">
        <v>508</v>
      </c>
      <c r="E26" s="82">
        <f>SUM(E15:E25)</f>
        <v>24491610</v>
      </c>
      <c r="F26" s="20"/>
      <c r="G26" s="79"/>
      <c r="H26" s="113"/>
      <c r="I26" s="100"/>
      <c r="J26" s="71"/>
      <c r="K26" s="100"/>
      <c r="L26" s="287"/>
      <c r="M26" s="287"/>
    </row>
    <row r="27" spans="1:13" x14ac:dyDescent="0.25">
      <c r="A27" s="79"/>
      <c r="B27" s="81"/>
      <c r="C27" s="20"/>
      <c r="D27" s="79"/>
      <c r="E27" s="81"/>
      <c r="F27" s="20"/>
      <c r="G27" s="80" t="s">
        <v>509</v>
      </c>
      <c r="H27" s="112">
        <f t="shared" ref="H27:M27" si="1">SUM(H14:H25)</f>
        <v>28591456</v>
      </c>
      <c r="I27" s="146">
        <f t="shared" si="1"/>
        <v>36611752</v>
      </c>
      <c r="J27" s="146">
        <f t="shared" si="1"/>
        <v>38192845</v>
      </c>
      <c r="K27" s="146">
        <f t="shared" si="1"/>
        <v>29003026.848484848</v>
      </c>
      <c r="L27" s="146">
        <f t="shared" si="1"/>
        <v>43476135</v>
      </c>
      <c r="M27" s="146">
        <f t="shared" si="1"/>
        <v>32516959</v>
      </c>
    </row>
    <row r="28" spans="1:13" x14ac:dyDescent="0.25">
      <c r="A28" s="80" t="s">
        <v>510</v>
      </c>
      <c r="B28" s="81"/>
      <c r="C28" s="20"/>
      <c r="D28" s="80" t="s">
        <v>510</v>
      </c>
      <c r="E28" s="81"/>
      <c r="F28" s="20"/>
      <c r="G28" s="20"/>
      <c r="H28" s="20"/>
      <c r="K28" s="20"/>
    </row>
    <row r="29" spans="1:13" x14ac:dyDescent="0.25">
      <c r="A29" s="79"/>
      <c r="B29" s="81"/>
      <c r="C29" s="20"/>
      <c r="D29" s="79"/>
      <c r="E29" s="81"/>
      <c r="F29" s="20"/>
      <c r="G29" s="20"/>
      <c r="H29" s="28"/>
      <c r="K29" s="20"/>
    </row>
    <row r="30" spans="1:13" x14ac:dyDescent="0.25">
      <c r="A30" s="79" t="s">
        <v>511</v>
      </c>
      <c r="B30" s="81">
        <v>457456</v>
      </c>
      <c r="C30" s="20"/>
      <c r="D30" s="79" t="s">
        <v>511</v>
      </c>
      <c r="E30" s="96">
        <f t="shared" ref="E30:E37" si="2">B30</f>
        <v>457456</v>
      </c>
      <c r="F30" s="20"/>
      <c r="G30" s="20"/>
      <c r="H30" s="20"/>
    </row>
    <row r="31" spans="1:13" x14ac:dyDescent="0.25">
      <c r="A31" s="79" t="s">
        <v>496</v>
      </c>
      <c r="B31" s="81">
        <v>874685</v>
      </c>
      <c r="C31" s="20"/>
      <c r="D31" s="79" t="s">
        <v>496</v>
      </c>
      <c r="E31" s="96">
        <f t="shared" si="2"/>
        <v>874685</v>
      </c>
      <c r="F31" s="20"/>
      <c r="G31" s="20"/>
      <c r="H31" s="20"/>
      <c r="K31" s="20"/>
    </row>
    <row r="32" spans="1:13" ht="26.25" x14ac:dyDescent="0.25">
      <c r="A32" s="79" t="s">
        <v>497</v>
      </c>
      <c r="B32" s="81">
        <v>1175435</v>
      </c>
      <c r="C32" s="20"/>
      <c r="D32" s="79" t="s">
        <v>497</v>
      </c>
      <c r="E32" s="96">
        <f t="shared" si="2"/>
        <v>1175435</v>
      </c>
    </row>
    <row r="33" spans="1:5" ht="26.25" x14ac:dyDescent="0.25">
      <c r="A33" s="79" t="s">
        <v>512</v>
      </c>
      <c r="B33" s="81">
        <v>394905</v>
      </c>
      <c r="C33" s="20"/>
      <c r="D33" s="79" t="s">
        <v>512</v>
      </c>
      <c r="E33" s="96">
        <f t="shared" si="2"/>
        <v>394905</v>
      </c>
    </row>
    <row r="34" spans="1:5" x14ac:dyDescent="0.25">
      <c r="A34" s="79" t="s">
        <v>498</v>
      </c>
      <c r="B34" s="81">
        <v>1175435</v>
      </c>
      <c r="C34" s="20"/>
      <c r="D34" s="79" t="s">
        <v>498</v>
      </c>
      <c r="E34" s="96">
        <f t="shared" si="2"/>
        <v>1175435</v>
      </c>
    </row>
    <row r="35" spans="1:5" ht="39" x14ac:dyDescent="0.25">
      <c r="A35" s="79" t="s">
        <v>513</v>
      </c>
      <c r="B35" s="81">
        <v>433000</v>
      </c>
      <c r="C35" s="20"/>
      <c r="D35" s="79" t="s">
        <v>513</v>
      </c>
      <c r="E35" s="96">
        <f t="shared" si="2"/>
        <v>433000</v>
      </c>
    </row>
    <row r="36" spans="1:5" x14ac:dyDescent="0.25">
      <c r="A36" s="79" t="s">
        <v>514</v>
      </c>
      <c r="B36" s="81">
        <v>204000</v>
      </c>
      <c r="C36" s="20"/>
      <c r="D36" s="79" t="s">
        <v>514</v>
      </c>
      <c r="E36" s="96">
        <f t="shared" si="2"/>
        <v>204000</v>
      </c>
    </row>
    <row r="37" spans="1:5" x14ac:dyDescent="0.25">
      <c r="A37" s="79" t="s">
        <v>515</v>
      </c>
      <c r="B37" s="81">
        <v>213000</v>
      </c>
      <c r="C37" s="20"/>
      <c r="D37" s="79" t="s">
        <v>515</v>
      </c>
      <c r="E37" s="96">
        <f t="shared" si="2"/>
        <v>213000</v>
      </c>
    </row>
    <row r="38" spans="1:5" x14ac:dyDescent="0.25">
      <c r="A38" s="80" t="s">
        <v>516</v>
      </c>
      <c r="B38" s="82">
        <f>SUM(B30:B37)</f>
        <v>4927916</v>
      </c>
      <c r="C38" s="20"/>
      <c r="D38" s="80" t="s">
        <v>516</v>
      </c>
      <c r="E38" s="82">
        <f>SUM(E30:E37)</f>
        <v>4927916</v>
      </c>
    </row>
    <row r="39" spans="1:5" x14ac:dyDescent="0.25">
      <c r="A39" s="79"/>
      <c r="B39" s="81"/>
      <c r="C39" s="20"/>
      <c r="D39" s="79"/>
      <c r="E39" s="81"/>
    </row>
    <row r="40" spans="1:5" x14ac:dyDescent="0.25">
      <c r="A40" s="80" t="s">
        <v>517</v>
      </c>
      <c r="B40" s="81"/>
      <c r="C40" s="20"/>
      <c r="D40" s="80" t="s">
        <v>517</v>
      </c>
      <c r="E40" s="81"/>
    </row>
    <row r="41" spans="1:5" x14ac:dyDescent="0.25">
      <c r="A41" s="79"/>
      <c r="B41" s="81"/>
      <c r="C41" s="20"/>
      <c r="D41" s="79"/>
      <c r="E41" s="81"/>
    </row>
    <row r="42" spans="1:5" x14ac:dyDescent="0.25">
      <c r="A42" s="79" t="s">
        <v>503</v>
      </c>
      <c r="B42" s="81">
        <v>6589275</v>
      </c>
      <c r="C42" s="20"/>
      <c r="D42" s="79" t="s">
        <v>503</v>
      </c>
      <c r="E42" s="81">
        <f>B42</f>
        <v>6589275</v>
      </c>
    </row>
    <row r="43" spans="1:5" x14ac:dyDescent="0.25">
      <c r="A43" s="79"/>
      <c r="B43" s="81"/>
      <c r="C43" s="20"/>
      <c r="D43" s="79"/>
      <c r="E43" s="81"/>
    </row>
    <row r="44" spans="1:5" x14ac:dyDescent="0.25">
      <c r="A44" s="80" t="s">
        <v>509</v>
      </c>
      <c r="B44" s="82">
        <f>SUM(B26,B38,B42)</f>
        <v>36008801</v>
      </c>
      <c r="C44" s="20"/>
      <c r="D44" s="80" t="s">
        <v>509</v>
      </c>
      <c r="E44" s="82">
        <f>SUM(E26,E38,E42)</f>
        <v>36008801</v>
      </c>
    </row>
  </sheetData>
  <mergeCells count="2">
    <mergeCell ref="A2:N2"/>
    <mergeCell ref="A3:N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C36AC-9C8B-4D1A-9248-DCBFF5E97813}">
  <dimension ref="A2:P67"/>
  <sheetViews>
    <sheetView topLeftCell="A30" zoomScale="80" zoomScaleNormal="80" workbookViewId="0">
      <selection activeCell="F63" sqref="F63"/>
    </sheetView>
  </sheetViews>
  <sheetFormatPr defaultRowHeight="15" x14ac:dyDescent="0.25"/>
  <cols>
    <col min="1" max="1" width="40.7109375" customWidth="1"/>
    <col min="2" max="2" width="21.7109375" bestFit="1" customWidth="1"/>
    <col min="3" max="4" width="28.5703125" hidden="1" customWidth="1"/>
    <col min="5" max="6" width="37.28515625" bestFit="1" customWidth="1"/>
  </cols>
  <sheetData>
    <row r="2" spans="1:16" ht="20.25" x14ac:dyDescent="0.3">
      <c r="A2" s="280" t="s">
        <v>518</v>
      </c>
      <c r="B2" s="280"/>
      <c r="C2" s="280"/>
      <c r="D2" s="280"/>
      <c r="E2" s="280"/>
      <c r="F2" s="280"/>
      <c r="G2" s="280"/>
      <c r="H2" s="280"/>
      <c r="I2" s="280"/>
      <c r="J2" s="280"/>
      <c r="K2" s="280"/>
      <c r="L2" s="280"/>
      <c r="M2" s="280"/>
      <c r="N2" s="280"/>
      <c r="O2" s="280"/>
      <c r="P2" s="280"/>
    </row>
    <row r="3" spans="1:16" ht="20.25" x14ac:dyDescent="0.25">
      <c r="A3" s="282"/>
      <c r="B3" s="282"/>
      <c r="C3" s="282"/>
      <c r="D3" s="282"/>
      <c r="E3" s="282"/>
      <c r="F3" s="282"/>
      <c r="G3" s="282"/>
      <c r="H3" s="282"/>
      <c r="I3" s="282"/>
      <c r="J3" s="282"/>
      <c r="K3" s="282"/>
      <c r="L3" s="282"/>
      <c r="M3" s="282"/>
      <c r="N3" s="282"/>
      <c r="O3" s="282"/>
      <c r="P3" s="282"/>
    </row>
    <row r="4" spans="1:16" ht="21" thickBot="1" x14ac:dyDescent="0.3">
      <c r="A4" s="31"/>
      <c r="B4" s="31"/>
      <c r="C4" s="31"/>
      <c r="D4" s="31"/>
      <c r="E4" s="31"/>
      <c r="F4" s="31"/>
      <c r="G4" s="31"/>
      <c r="H4" s="31"/>
      <c r="I4" s="31"/>
      <c r="J4" s="31"/>
      <c r="K4" s="31"/>
      <c r="L4" s="31"/>
      <c r="M4" s="31"/>
      <c r="N4" s="31"/>
      <c r="O4" s="31"/>
      <c r="P4" s="31"/>
    </row>
    <row r="5" spans="1:16" x14ac:dyDescent="0.25">
      <c r="A5" s="66"/>
      <c r="B5" s="66" t="s">
        <v>519</v>
      </c>
      <c r="C5" s="66" t="s">
        <v>479</v>
      </c>
      <c r="D5" s="104" t="s">
        <v>520</v>
      </c>
      <c r="E5" s="46" t="s">
        <v>521</v>
      </c>
      <c r="F5" s="46" t="s">
        <v>522</v>
      </c>
    </row>
    <row r="6" spans="1:16" x14ac:dyDescent="0.25">
      <c r="A6" s="74" t="s">
        <v>523</v>
      </c>
      <c r="B6" s="71"/>
      <c r="C6" s="71"/>
      <c r="D6" s="100"/>
      <c r="E6" s="71"/>
      <c r="F6" s="71"/>
      <c r="G6" s="20"/>
      <c r="H6" s="20"/>
      <c r="I6" s="20"/>
      <c r="J6" s="20"/>
      <c r="K6" s="20"/>
      <c r="L6" s="20"/>
      <c r="M6" s="20"/>
      <c r="N6" s="20"/>
      <c r="O6" s="20"/>
    </row>
    <row r="7" spans="1:16" x14ac:dyDescent="0.25">
      <c r="A7" s="71"/>
      <c r="B7" s="71"/>
      <c r="C7" s="71"/>
      <c r="D7" s="100"/>
      <c r="E7" s="71"/>
      <c r="F7" s="71"/>
      <c r="G7" s="20"/>
      <c r="H7" s="20"/>
      <c r="I7" s="20"/>
      <c r="J7" s="20"/>
      <c r="K7" s="20"/>
      <c r="L7" s="20"/>
      <c r="M7" s="20"/>
      <c r="N7" s="20"/>
      <c r="O7" s="20"/>
    </row>
    <row r="8" spans="1:16" x14ac:dyDescent="0.25">
      <c r="A8" s="70" t="s">
        <v>524</v>
      </c>
      <c r="B8" s="76"/>
      <c r="C8" s="76" t="s">
        <v>525</v>
      </c>
      <c r="D8" s="106" t="s">
        <v>525</v>
      </c>
      <c r="E8" s="106" t="s">
        <v>525</v>
      </c>
      <c r="F8" s="106" t="s">
        <v>525</v>
      </c>
      <c r="G8" s="20"/>
      <c r="H8" s="20"/>
      <c r="I8" s="20"/>
      <c r="J8" s="20"/>
      <c r="K8" s="20"/>
      <c r="L8" s="20"/>
      <c r="M8" s="20"/>
      <c r="N8" s="20"/>
      <c r="O8" s="20"/>
    </row>
    <row r="9" spans="1:16" x14ac:dyDescent="0.25">
      <c r="A9" s="70" t="s">
        <v>526</v>
      </c>
      <c r="B9" s="76"/>
      <c r="C9" s="76" t="s">
        <v>527</v>
      </c>
      <c r="D9" s="106" t="s">
        <v>527</v>
      </c>
      <c r="E9" s="106" t="s">
        <v>527</v>
      </c>
      <c r="F9" s="106" t="s">
        <v>527</v>
      </c>
      <c r="G9" s="20"/>
      <c r="H9" s="20"/>
      <c r="I9" s="20"/>
      <c r="J9" s="20"/>
      <c r="K9" s="20"/>
      <c r="L9" s="20"/>
      <c r="M9" s="20"/>
      <c r="N9" s="20"/>
      <c r="O9" s="20"/>
    </row>
    <row r="10" spans="1:16" x14ac:dyDescent="0.25">
      <c r="A10" s="70" t="s">
        <v>528</v>
      </c>
      <c r="B10" s="76"/>
      <c r="C10" s="76" t="s">
        <v>529</v>
      </c>
      <c r="D10" s="106" t="s">
        <v>529</v>
      </c>
      <c r="E10" s="106" t="s">
        <v>529</v>
      </c>
      <c r="F10" s="106" t="s">
        <v>529</v>
      </c>
      <c r="G10" s="20"/>
      <c r="H10" s="20"/>
      <c r="I10" s="20"/>
      <c r="J10" s="20"/>
      <c r="K10" s="20"/>
      <c r="L10" s="20"/>
      <c r="M10" s="20"/>
      <c r="N10" s="20"/>
      <c r="O10" s="20"/>
    </row>
    <row r="11" spans="1:16" x14ac:dyDescent="0.25">
      <c r="A11" s="70" t="s">
        <v>530</v>
      </c>
      <c r="B11" s="76"/>
      <c r="C11" s="76" t="s">
        <v>531</v>
      </c>
      <c r="D11" s="106" t="s">
        <v>531</v>
      </c>
      <c r="E11" s="106" t="s">
        <v>531</v>
      </c>
      <c r="F11" s="106" t="s">
        <v>531</v>
      </c>
      <c r="G11" s="20"/>
      <c r="H11" s="20"/>
      <c r="I11" s="20"/>
      <c r="J11" s="20"/>
      <c r="K11" s="20"/>
      <c r="L11" s="20"/>
      <c r="M11" s="20"/>
      <c r="N11" s="20"/>
      <c r="O11" s="20"/>
    </row>
    <row r="12" spans="1:16" x14ac:dyDescent="0.25">
      <c r="A12" s="70" t="s">
        <v>532</v>
      </c>
      <c r="B12" s="76" t="s">
        <v>533</v>
      </c>
      <c r="C12" s="76" t="s">
        <v>534</v>
      </c>
      <c r="D12" s="106" t="s">
        <v>534</v>
      </c>
      <c r="E12" s="106" t="s">
        <v>534</v>
      </c>
      <c r="F12" s="106" t="s">
        <v>534</v>
      </c>
      <c r="G12" s="20"/>
      <c r="H12" s="20"/>
      <c r="I12" s="20"/>
      <c r="J12" s="20"/>
      <c r="K12" s="20"/>
      <c r="L12" s="20"/>
      <c r="M12" s="20"/>
      <c r="N12" s="20"/>
      <c r="O12" s="20"/>
    </row>
    <row r="13" spans="1:16" x14ac:dyDescent="0.25">
      <c r="A13" s="70" t="s">
        <v>535</v>
      </c>
      <c r="B13" s="76"/>
      <c r="C13" s="76" t="s">
        <v>536</v>
      </c>
      <c r="D13" s="106" t="s">
        <v>536</v>
      </c>
      <c r="E13" s="106" t="s">
        <v>536</v>
      </c>
      <c r="F13" s="106" t="s">
        <v>536</v>
      </c>
      <c r="G13" s="20"/>
      <c r="H13" s="20"/>
      <c r="I13" s="20"/>
      <c r="J13" s="20"/>
      <c r="K13" s="20"/>
      <c r="L13" s="20"/>
      <c r="M13" s="20"/>
      <c r="N13" s="20"/>
      <c r="O13" s="20"/>
    </row>
    <row r="14" spans="1:16" ht="25.5" x14ac:dyDescent="0.25">
      <c r="A14" s="70" t="s">
        <v>537</v>
      </c>
      <c r="B14" s="84" t="s">
        <v>538</v>
      </c>
      <c r="C14" s="76" t="s">
        <v>539</v>
      </c>
      <c r="D14" s="106" t="s">
        <v>539</v>
      </c>
      <c r="E14" s="106" t="s">
        <v>539</v>
      </c>
      <c r="F14" s="106" t="s">
        <v>539</v>
      </c>
      <c r="G14" s="20"/>
      <c r="H14" s="20"/>
      <c r="I14" s="20"/>
      <c r="J14" s="20"/>
      <c r="K14" s="20"/>
      <c r="L14" s="20"/>
      <c r="M14" s="20"/>
      <c r="N14" s="20"/>
      <c r="O14" s="20"/>
    </row>
    <row r="15" spans="1:16" x14ac:dyDescent="0.25">
      <c r="A15" s="70" t="s">
        <v>540</v>
      </c>
      <c r="B15" s="76"/>
      <c r="C15" s="76" t="s">
        <v>541</v>
      </c>
      <c r="D15" s="106" t="s">
        <v>541</v>
      </c>
      <c r="E15" s="106" t="s">
        <v>541</v>
      </c>
      <c r="F15" s="106" t="s">
        <v>541</v>
      </c>
      <c r="G15" s="20"/>
      <c r="H15" s="20"/>
      <c r="I15" s="20"/>
      <c r="J15" s="20"/>
      <c r="K15" s="20"/>
      <c r="L15" s="20"/>
      <c r="M15" s="20"/>
      <c r="N15" s="20"/>
      <c r="O15" s="20"/>
    </row>
    <row r="16" spans="1:16" x14ac:dyDescent="0.25">
      <c r="A16" s="70" t="s">
        <v>542</v>
      </c>
      <c r="B16" s="76"/>
      <c r="C16" s="76" t="s">
        <v>543</v>
      </c>
      <c r="D16" s="106" t="s">
        <v>543</v>
      </c>
      <c r="E16" s="106" t="s">
        <v>543</v>
      </c>
      <c r="F16" s="106" t="s">
        <v>543</v>
      </c>
      <c r="G16" s="20"/>
      <c r="H16" s="20"/>
      <c r="I16" s="20"/>
      <c r="J16" s="20"/>
      <c r="K16" s="20"/>
      <c r="L16" s="20"/>
      <c r="M16" s="20"/>
      <c r="N16" s="20"/>
      <c r="O16" s="20"/>
    </row>
    <row r="17" spans="1:6" x14ac:dyDescent="0.25">
      <c r="A17" s="70" t="s">
        <v>544</v>
      </c>
      <c r="B17" s="76"/>
      <c r="C17" s="76" t="s">
        <v>545</v>
      </c>
      <c r="D17" s="106" t="s">
        <v>545</v>
      </c>
      <c r="E17" s="106" t="s">
        <v>545</v>
      </c>
      <c r="F17" s="106" t="s">
        <v>545</v>
      </c>
    </row>
    <row r="18" spans="1:6" x14ac:dyDescent="0.25">
      <c r="A18" s="70" t="s">
        <v>489</v>
      </c>
      <c r="B18" s="76"/>
      <c r="C18" s="76" t="s">
        <v>44</v>
      </c>
      <c r="D18" s="106" t="s">
        <v>44</v>
      </c>
      <c r="E18" s="106" t="s">
        <v>44</v>
      </c>
      <c r="F18" s="106" t="s">
        <v>44</v>
      </c>
    </row>
    <row r="19" spans="1:6" x14ac:dyDescent="0.25">
      <c r="A19" s="70" t="s">
        <v>491</v>
      </c>
      <c r="B19" s="76"/>
      <c r="C19" s="76" t="s">
        <v>44</v>
      </c>
      <c r="D19" s="106" t="s">
        <v>44</v>
      </c>
      <c r="E19" s="106" t="s">
        <v>44</v>
      </c>
      <c r="F19" s="106" t="s">
        <v>44</v>
      </c>
    </row>
    <row r="20" spans="1:6" x14ac:dyDescent="0.25">
      <c r="A20" s="67" t="s">
        <v>546</v>
      </c>
      <c r="B20" s="85"/>
      <c r="C20" s="86">
        <v>500</v>
      </c>
      <c r="D20" s="153">
        <v>500</v>
      </c>
      <c r="E20" s="153">
        <v>500</v>
      </c>
      <c r="F20" s="153">
        <v>500</v>
      </c>
    </row>
    <row r="21" spans="1:6" ht="25.5" x14ac:dyDescent="0.25">
      <c r="A21" s="67" t="s">
        <v>547</v>
      </c>
      <c r="B21" s="85"/>
      <c r="C21" s="86">
        <v>350</v>
      </c>
      <c r="D21" s="153">
        <v>350</v>
      </c>
      <c r="E21" s="153">
        <v>350</v>
      </c>
      <c r="F21" s="153">
        <v>350</v>
      </c>
    </row>
    <row r="22" spans="1:6" ht="25.5" x14ac:dyDescent="0.25">
      <c r="A22" s="67" t="s">
        <v>548</v>
      </c>
      <c r="B22" s="85"/>
      <c r="C22" s="87" t="s">
        <v>549</v>
      </c>
      <c r="D22" s="154" t="s">
        <v>549</v>
      </c>
      <c r="E22" s="154" t="s">
        <v>549</v>
      </c>
      <c r="F22" s="154" t="s">
        <v>549</v>
      </c>
    </row>
    <row r="23" spans="1:6" x14ac:dyDescent="0.25">
      <c r="A23" s="71"/>
      <c r="B23" s="71"/>
      <c r="C23" s="71"/>
      <c r="D23" s="100"/>
      <c r="E23" s="71"/>
      <c r="F23" s="71"/>
    </row>
    <row r="24" spans="1:6" x14ac:dyDescent="0.25">
      <c r="A24" s="71"/>
      <c r="B24" s="71"/>
      <c r="C24" s="71"/>
      <c r="D24" s="100"/>
      <c r="E24" s="71"/>
      <c r="F24" s="71"/>
    </row>
    <row r="25" spans="1:6" x14ac:dyDescent="0.25">
      <c r="A25" s="74" t="s">
        <v>550</v>
      </c>
      <c r="B25" s="71"/>
      <c r="C25" s="71"/>
      <c r="D25" s="100"/>
      <c r="E25" s="71"/>
      <c r="F25" s="71"/>
    </row>
    <row r="26" spans="1:6" x14ac:dyDescent="0.25">
      <c r="A26" s="71"/>
      <c r="B26" s="71"/>
      <c r="C26" s="71"/>
      <c r="D26" s="100"/>
      <c r="E26" s="71"/>
      <c r="F26" s="71"/>
    </row>
    <row r="27" spans="1:6" x14ac:dyDescent="0.25">
      <c r="A27" s="70" t="s">
        <v>551</v>
      </c>
      <c r="B27" s="71"/>
      <c r="C27" s="38">
        <v>53511000</v>
      </c>
      <c r="D27" s="155">
        <v>56004000</v>
      </c>
      <c r="E27" s="60">
        <v>57600000</v>
      </c>
      <c r="F27" s="60">
        <v>63201000</v>
      </c>
    </row>
    <row r="28" spans="1:6" x14ac:dyDescent="0.25">
      <c r="A28" s="70" t="s">
        <v>552</v>
      </c>
      <c r="B28" s="71"/>
      <c r="C28" s="38">
        <v>6076000</v>
      </c>
      <c r="D28" s="155">
        <v>0</v>
      </c>
      <c r="E28" s="60">
        <v>0</v>
      </c>
      <c r="F28" s="60">
        <v>0</v>
      </c>
    </row>
    <row r="29" spans="1:6" x14ac:dyDescent="0.25">
      <c r="A29" s="70" t="s">
        <v>553</v>
      </c>
      <c r="B29" s="71"/>
      <c r="C29" s="38">
        <v>0</v>
      </c>
      <c r="D29" s="155">
        <v>0</v>
      </c>
      <c r="E29" s="60">
        <v>0</v>
      </c>
      <c r="F29" s="60">
        <v>0</v>
      </c>
    </row>
    <row r="30" spans="1:6" x14ac:dyDescent="0.25">
      <c r="A30" s="70" t="s">
        <v>371</v>
      </c>
      <c r="B30" s="71"/>
      <c r="C30" s="38" t="s">
        <v>554</v>
      </c>
      <c r="D30" s="131" t="s">
        <v>554</v>
      </c>
      <c r="E30" s="155" t="s">
        <v>554</v>
      </c>
      <c r="F30" s="155" t="s">
        <v>554</v>
      </c>
    </row>
    <row r="31" spans="1:6" x14ac:dyDescent="0.25">
      <c r="A31" s="70" t="s">
        <v>555</v>
      </c>
      <c r="B31" s="71"/>
      <c r="C31" s="38">
        <v>0</v>
      </c>
      <c r="D31" s="155">
        <v>0</v>
      </c>
      <c r="E31" s="60">
        <v>0</v>
      </c>
      <c r="F31" s="60">
        <v>0</v>
      </c>
    </row>
    <row r="32" spans="1:6" x14ac:dyDescent="0.25">
      <c r="A32" s="20"/>
      <c r="B32" s="20"/>
      <c r="C32" s="61">
        <f>SUM(C27:C31)</f>
        <v>59587000</v>
      </c>
      <c r="D32" s="156">
        <f>SUM(D27:D31)</f>
        <v>56004000</v>
      </c>
      <c r="E32" s="156">
        <f>SUM(E27:E31)</f>
        <v>57600000</v>
      </c>
      <c r="F32" s="156">
        <f>SUM(F27:F31)</f>
        <v>63201000</v>
      </c>
    </row>
    <row r="35" spans="1:4" x14ac:dyDescent="0.25">
      <c r="A35" s="74" t="s">
        <v>556</v>
      </c>
      <c r="B35" s="71"/>
      <c r="C35" s="71"/>
      <c r="D35" s="71"/>
    </row>
    <row r="36" spans="1:4" x14ac:dyDescent="0.25">
      <c r="A36" s="71"/>
      <c r="B36" s="71"/>
      <c r="C36" s="71"/>
      <c r="D36" s="71"/>
    </row>
    <row r="37" spans="1:4" x14ac:dyDescent="0.25">
      <c r="A37" s="88" t="s">
        <v>557</v>
      </c>
      <c r="B37" s="88" t="s">
        <v>558</v>
      </c>
      <c r="C37" s="88" t="s">
        <v>559</v>
      </c>
      <c r="D37" s="88" t="s">
        <v>560</v>
      </c>
    </row>
    <row r="38" spans="1:4" x14ac:dyDescent="0.25">
      <c r="A38" s="71"/>
      <c r="B38" s="71"/>
      <c r="C38" s="71"/>
      <c r="D38" s="71"/>
    </row>
    <row r="39" spans="1:4" x14ac:dyDescent="0.25">
      <c r="A39" s="70" t="s">
        <v>561</v>
      </c>
      <c r="B39" s="76" t="s">
        <v>562</v>
      </c>
      <c r="C39" s="97">
        <v>5315</v>
      </c>
      <c r="D39" s="97">
        <v>6480</v>
      </c>
    </row>
    <row r="40" spans="1:4" x14ac:dyDescent="0.25">
      <c r="A40" s="70" t="s">
        <v>563</v>
      </c>
      <c r="B40" s="89" t="s">
        <v>564</v>
      </c>
      <c r="C40" s="97">
        <v>103</v>
      </c>
      <c r="D40" s="97">
        <v>124</v>
      </c>
    </row>
    <row r="41" spans="1:4" x14ac:dyDescent="0.25">
      <c r="A41" s="70" t="s">
        <v>565</v>
      </c>
      <c r="B41" s="76" t="s">
        <v>562</v>
      </c>
      <c r="C41" s="97">
        <v>320</v>
      </c>
      <c r="D41" s="97">
        <v>196</v>
      </c>
    </row>
    <row r="42" spans="1:4" x14ac:dyDescent="0.25">
      <c r="A42" s="70" t="s">
        <v>566</v>
      </c>
      <c r="B42" s="76" t="s">
        <v>567</v>
      </c>
      <c r="C42" s="97">
        <v>456</v>
      </c>
      <c r="D42" s="97">
        <v>394</v>
      </c>
    </row>
    <row r="43" spans="1:4" x14ac:dyDescent="0.25">
      <c r="A43" s="70" t="s">
        <v>568</v>
      </c>
      <c r="B43" s="76" t="s">
        <v>569</v>
      </c>
      <c r="C43" s="97">
        <v>151</v>
      </c>
      <c r="D43" s="97">
        <v>192</v>
      </c>
    </row>
    <row r="44" spans="1:4" x14ac:dyDescent="0.25">
      <c r="A44" s="70" t="s">
        <v>570</v>
      </c>
      <c r="B44" s="76" t="s">
        <v>562</v>
      </c>
      <c r="C44" s="97">
        <v>974</v>
      </c>
      <c r="D44" s="97">
        <v>1125</v>
      </c>
    </row>
    <row r="45" spans="1:4" x14ac:dyDescent="0.25">
      <c r="A45" s="70" t="s">
        <v>571</v>
      </c>
      <c r="B45" s="76" t="s">
        <v>562</v>
      </c>
      <c r="C45" s="97">
        <v>598</v>
      </c>
      <c r="D45" s="97">
        <v>592</v>
      </c>
    </row>
    <row r="46" spans="1:4" x14ac:dyDescent="0.25">
      <c r="A46" s="70" t="s">
        <v>572</v>
      </c>
      <c r="B46" s="76" t="s">
        <v>562</v>
      </c>
      <c r="C46" s="97">
        <v>986</v>
      </c>
      <c r="D46" s="97">
        <v>1092</v>
      </c>
    </row>
    <row r="47" spans="1:4" x14ac:dyDescent="0.25">
      <c r="A47" s="20"/>
      <c r="B47" s="20"/>
      <c r="C47" s="90">
        <f>SUM(C39:C46)</f>
        <v>8903</v>
      </c>
      <c r="D47" s="90">
        <v>10195</v>
      </c>
    </row>
    <row r="49" spans="1:5" x14ac:dyDescent="0.25">
      <c r="A49" s="74" t="s">
        <v>556</v>
      </c>
      <c r="B49" s="71"/>
      <c r="E49" s="71"/>
    </row>
    <row r="50" spans="1:5" x14ac:dyDescent="0.25">
      <c r="A50" s="71"/>
      <c r="B50" s="88" t="s">
        <v>573</v>
      </c>
      <c r="E50" s="88" t="s">
        <v>574</v>
      </c>
    </row>
    <row r="51" spans="1:5" x14ac:dyDescent="0.25">
      <c r="A51" s="71" t="s">
        <v>575</v>
      </c>
      <c r="B51" s="71">
        <v>7309</v>
      </c>
      <c r="E51" s="286">
        <v>6762</v>
      </c>
    </row>
    <row r="52" spans="1:5" x14ac:dyDescent="0.25">
      <c r="A52" s="71" t="s">
        <v>576</v>
      </c>
      <c r="B52" s="71">
        <v>681</v>
      </c>
      <c r="E52" s="286">
        <v>685</v>
      </c>
    </row>
    <row r="53" spans="1:5" x14ac:dyDescent="0.25">
      <c r="A53" s="71" t="s">
        <v>577</v>
      </c>
      <c r="B53" s="71">
        <v>1041</v>
      </c>
      <c r="E53" s="286">
        <v>1043</v>
      </c>
    </row>
    <row r="54" spans="1:5" x14ac:dyDescent="0.25">
      <c r="A54" s="71"/>
      <c r="B54" s="71"/>
      <c r="E54" s="286"/>
    </row>
    <row r="55" spans="1:5" x14ac:dyDescent="0.25">
      <c r="A55" s="71" t="s">
        <v>578</v>
      </c>
      <c r="B55" s="97">
        <v>541</v>
      </c>
      <c r="E55" s="290">
        <v>527</v>
      </c>
    </row>
    <row r="56" spans="1:5" x14ac:dyDescent="0.25">
      <c r="A56" s="71"/>
      <c r="B56" s="97"/>
      <c r="E56" s="290"/>
    </row>
    <row r="57" spans="1:5" x14ac:dyDescent="0.25">
      <c r="A57" s="71" t="s">
        <v>579</v>
      </c>
      <c r="B57" s="97">
        <v>1395</v>
      </c>
      <c r="E57" s="290">
        <v>1532</v>
      </c>
    </row>
    <row r="58" spans="1:5" x14ac:dyDescent="0.25">
      <c r="A58" s="71" t="s">
        <v>580</v>
      </c>
      <c r="B58" s="97">
        <v>475</v>
      </c>
      <c r="E58" s="290">
        <v>531</v>
      </c>
    </row>
    <row r="59" spans="1:5" x14ac:dyDescent="0.25">
      <c r="A59" s="71"/>
      <c r="B59" s="97"/>
      <c r="E59" s="290"/>
    </row>
    <row r="60" spans="1:5" x14ac:dyDescent="0.25">
      <c r="A60" s="71" t="s">
        <v>581</v>
      </c>
      <c r="B60" s="97">
        <v>81</v>
      </c>
      <c r="E60" s="290">
        <v>64</v>
      </c>
    </row>
    <row r="61" spans="1:5" x14ac:dyDescent="0.25">
      <c r="A61" s="71"/>
      <c r="B61" s="97"/>
      <c r="E61" s="290"/>
    </row>
    <row r="62" spans="1:5" x14ac:dyDescent="0.25">
      <c r="A62" s="71" t="s">
        <v>582</v>
      </c>
      <c r="B62" s="97">
        <v>6000</v>
      </c>
      <c r="E62" s="290">
        <v>6300</v>
      </c>
    </row>
    <row r="63" spans="1:5" x14ac:dyDescent="0.25">
      <c r="A63" s="71" t="s">
        <v>583</v>
      </c>
      <c r="B63" s="97">
        <v>2000</v>
      </c>
      <c r="E63" s="290">
        <v>2200</v>
      </c>
    </row>
    <row r="67" spans="1:1" x14ac:dyDescent="0.25">
      <c r="A67" t="s">
        <v>584</v>
      </c>
    </row>
  </sheetData>
  <mergeCells count="2">
    <mergeCell ref="A2:P2"/>
    <mergeCell ref="A3:P3"/>
  </mergeCells>
  <conditionalFormatting sqref="C27:F32">
    <cfRule type="containsBlanks" dxfId="0" priority="1">
      <formula>LEN(TRIM(C27))=0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EFE1F-D709-48A9-80E6-1BB7B8003E96}">
  <dimension ref="A2:M46"/>
  <sheetViews>
    <sheetView topLeftCell="A17" workbookViewId="0">
      <selection activeCell="A11" sqref="A11:XFD11"/>
    </sheetView>
  </sheetViews>
  <sheetFormatPr defaultRowHeight="15" x14ac:dyDescent="0.25"/>
  <cols>
    <col min="5" max="5" width="16.28515625" bestFit="1" customWidth="1"/>
    <col min="7" max="7" width="13.7109375" hidden="1" customWidth="1"/>
    <col min="8" max="8" width="16.28515625" customWidth="1"/>
    <col min="9" max="9" width="14.85546875" customWidth="1"/>
  </cols>
  <sheetData>
    <row r="2" spans="1:13" ht="20.25" x14ac:dyDescent="0.3">
      <c r="A2" s="280" t="s">
        <v>585</v>
      </c>
      <c r="B2" s="280"/>
      <c r="C2" s="280"/>
      <c r="D2" s="280"/>
      <c r="E2" s="280"/>
      <c r="F2" s="280"/>
      <c r="G2" s="280"/>
      <c r="H2" s="280"/>
      <c r="I2" s="280"/>
      <c r="J2" s="280"/>
      <c r="K2" s="280"/>
      <c r="L2" s="280"/>
      <c r="M2" s="280"/>
    </row>
    <row r="3" spans="1:13" ht="20.25" x14ac:dyDescent="0.25">
      <c r="A3" s="281"/>
      <c r="B3" s="281"/>
      <c r="C3" s="281"/>
      <c r="D3" s="281"/>
      <c r="E3" s="281"/>
      <c r="F3" s="281"/>
      <c r="G3" s="281"/>
      <c r="H3" s="281"/>
      <c r="I3" s="281"/>
      <c r="J3" s="281"/>
      <c r="K3" s="281"/>
      <c r="L3" s="281"/>
      <c r="M3" s="281"/>
    </row>
    <row r="4" spans="1:13" ht="21" thickBot="1" x14ac:dyDescent="0.3">
      <c r="A4" s="31"/>
      <c r="B4" s="31"/>
      <c r="C4" s="31"/>
      <c r="D4" s="31"/>
      <c r="E4" s="31"/>
      <c r="F4" s="31"/>
      <c r="G4" s="31"/>
      <c r="H4" s="31"/>
      <c r="I4" s="31"/>
      <c r="J4" s="31"/>
      <c r="K4" s="31"/>
      <c r="L4" s="31"/>
      <c r="M4" s="31"/>
    </row>
    <row r="5" spans="1:13" x14ac:dyDescent="0.25">
      <c r="G5" s="66" t="s">
        <v>520</v>
      </c>
      <c r="H5" s="66" t="s">
        <v>521</v>
      </c>
      <c r="I5" s="66" t="s">
        <v>522</v>
      </c>
    </row>
    <row r="6" spans="1:13" x14ac:dyDescent="0.25">
      <c r="A6" s="29" t="s">
        <v>586</v>
      </c>
      <c r="B6" s="20"/>
      <c r="C6" s="20"/>
      <c r="D6" s="20"/>
      <c r="E6" s="20"/>
      <c r="F6" s="20"/>
      <c r="G6" s="71"/>
      <c r="H6" s="71"/>
      <c r="I6" s="71"/>
      <c r="J6" s="20"/>
      <c r="K6" s="20"/>
      <c r="L6" s="20"/>
    </row>
    <row r="7" spans="1:13" x14ac:dyDescent="0.25">
      <c r="A7" s="20"/>
      <c r="B7" s="20"/>
      <c r="C7" s="20"/>
      <c r="D7" s="20"/>
      <c r="E7" s="20"/>
      <c r="F7" s="20"/>
      <c r="G7" s="91" t="s">
        <v>587</v>
      </c>
      <c r="H7" s="91" t="s">
        <v>587</v>
      </c>
      <c r="I7" s="91" t="s">
        <v>587</v>
      </c>
      <c r="J7" s="20"/>
      <c r="K7" s="20"/>
      <c r="L7" s="20"/>
    </row>
    <row r="8" spans="1:13" x14ac:dyDescent="0.25">
      <c r="A8" s="283" t="s">
        <v>588</v>
      </c>
      <c r="B8" s="283"/>
      <c r="C8" s="283"/>
      <c r="D8" s="283"/>
      <c r="E8" s="26"/>
      <c r="F8" s="20"/>
      <c r="G8" s="77">
        <v>20000</v>
      </c>
      <c r="H8" s="77">
        <v>20000</v>
      </c>
      <c r="I8" s="77">
        <v>20000</v>
      </c>
      <c r="J8" s="20"/>
      <c r="K8" s="20"/>
      <c r="L8" s="20"/>
    </row>
    <row r="9" spans="1:13" ht="25.5" x14ac:dyDescent="0.25">
      <c r="A9" s="283" t="s">
        <v>589</v>
      </c>
      <c r="B9" s="283"/>
      <c r="C9" s="283"/>
      <c r="D9" s="283"/>
      <c r="E9" s="283"/>
      <c r="F9" s="20"/>
      <c r="G9" s="84" t="s">
        <v>590</v>
      </c>
      <c r="H9" s="84" t="s">
        <v>590</v>
      </c>
      <c r="I9" s="84" t="s">
        <v>590</v>
      </c>
      <c r="J9" s="20"/>
      <c r="K9" s="20"/>
      <c r="L9" s="20"/>
    </row>
    <row r="10" spans="1:13" x14ac:dyDescent="0.25">
      <c r="A10" s="283" t="s">
        <v>591</v>
      </c>
      <c r="B10" s="283"/>
      <c r="C10" s="283"/>
      <c r="D10" s="283"/>
      <c r="E10" s="283"/>
      <c r="F10" s="20"/>
      <c r="G10" s="77">
        <v>250</v>
      </c>
      <c r="H10" s="77">
        <v>250</v>
      </c>
      <c r="I10" s="77">
        <v>250</v>
      </c>
      <c r="J10" s="20"/>
      <c r="K10" s="20"/>
      <c r="L10" s="20"/>
    </row>
    <row r="11" spans="1:13" x14ac:dyDescent="0.25">
      <c r="A11" s="283" t="s">
        <v>592</v>
      </c>
      <c r="B11" s="283"/>
      <c r="C11" s="283"/>
      <c r="D11" s="26"/>
      <c r="E11" s="26"/>
      <c r="F11" s="20"/>
      <c r="G11" s="77">
        <v>20000</v>
      </c>
      <c r="H11" s="77">
        <v>20000</v>
      </c>
      <c r="I11" s="77">
        <v>20000</v>
      </c>
      <c r="J11" s="20"/>
      <c r="K11" s="20"/>
      <c r="L11" s="20"/>
    </row>
    <row r="12" spans="1:13" x14ac:dyDescent="0.25">
      <c r="A12" s="283" t="s">
        <v>593</v>
      </c>
      <c r="B12" s="283"/>
      <c r="C12" s="26"/>
      <c r="D12" s="26"/>
      <c r="E12" s="26"/>
      <c r="F12" s="20"/>
      <c r="G12" s="77">
        <v>20000</v>
      </c>
      <c r="H12" s="77">
        <v>20000</v>
      </c>
      <c r="I12" s="77">
        <v>20000</v>
      </c>
      <c r="J12" s="20"/>
      <c r="K12" s="20"/>
      <c r="L12" s="20"/>
    </row>
    <row r="13" spans="1:13" x14ac:dyDescent="0.25">
      <c r="A13" s="283" t="s">
        <v>594</v>
      </c>
      <c r="B13" s="283"/>
      <c r="C13" s="283"/>
      <c r="D13" s="283"/>
      <c r="E13" s="283"/>
      <c r="F13" s="20"/>
      <c r="G13" s="77">
        <v>500</v>
      </c>
      <c r="H13" s="77">
        <v>500</v>
      </c>
      <c r="I13" s="77">
        <v>500</v>
      </c>
      <c r="J13" s="20"/>
      <c r="K13" s="20"/>
      <c r="L13" s="20"/>
    </row>
    <row r="14" spans="1:13" x14ac:dyDescent="0.25">
      <c r="A14" s="283" t="s">
        <v>595</v>
      </c>
      <c r="B14" s="283"/>
      <c r="C14" s="283"/>
      <c r="D14" s="26"/>
      <c r="E14" s="26"/>
      <c r="F14" s="20"/>
      <c r="G14" s="77">
        <v>250000</v>
      </c>
      <c r="H14" s="77">
        <v>250000</v>
      </c>
      <c r="I14" s="77">
        <v>250000</v>
      </c>
      <c r="J14" s="20"/>
      <c r="K14" s="20"/>
      <c r="L14" s="20"/>
    </row>
    <row r="15" spans="1:13" x14ac:dyDescent="0.25">
      <c r="A15" s="283" t="s">
        <v>596</v>
      </c>
      <c r="B15" s="283"/>
      <c r="C15" s="26"/>
      <c r="D15" s="26"/>
      <c r="E15" s="26"/>
      <c r="F15" s="20"/>
      <c r="G15" s="77">
        <v>250000</v>
      </c>
      <c r="H15" s="77">
        <v>250000</v>
      </c>
      <c r="I15" s="77">
        <v>250000</v>
      </c>
      <c r="J15" s="20"/>
      <c r="K15" s="20"/>
      <c r="L15" s="20"/>
    </row>
    <row r="16" spans="1:13" x14ac:dyDescent="0.25">
      <c r="A16" s="283" t="s">
        <v>597</v>
      </c>
      <c r="B16" s="283"/>
      <c r="C16" s="283"/>
      <c r="D16" s="283"/>
      <c r="E16" s="26"/>
      <c r="F16" s="20"/>
      <c r="G16" s="77"/>
      <c r="H16" s="77"/>
      <c r="I16" s="77"/>
      <c r="J16" s="20"/>
      <c r="K16" s="20"/>
      <c r="L16" s="20"/>
    </row>
    <row r="17" spans="1:9" x14ac:dyDescent="0.25">
      <c r="A17" s="26" t="s">
        <v>424</v>
      </c>
      <c r="B17" s="26"/>
      <c r="C17" s="26"/>
      <c r="D17" s="26"/>
      <c r="E17" s="26"/>
      <c r="F17" s="20"/>
      <c r="G17" s="77"/>
      <c r="H17" s="77"/>
      <c r="I17" s="77"/>
    </row>
    <row r="18" spans="1:9" x14ac:dyDescent="0.25">
      <c r="A18" s="283" t="s">
        <v>598</v>
      </c>
      <c r="B18" s="283"/>
      <c r="C18" s="283"/>
      <c r="D18" s="26"/>
      <c r="E18" s="26"/>
      <c r="F18" s="20"/>
      <c r="G18" s="77">
        <v>50000</v>
      </c>
      <c r="H18" s="77">
        <v>50000</v>
      </c>
      <c r="I18" s="77">
        <v>50000</v>
      </c>
    </row>
    <row r="19" spans="1:9" x14ac:dyDescent="0.25">
      <c r="A19" s="20"/>
      <c r="B19" s="20"/>
      <c r="C19" s="20"/>
      <c r="D19" s="20"/>
      <c r="E19" s="20"/>
      <c r="F19" s="20"/>
      <c r="G19" s="71"/>
      <c r="H19" s="71"/>
      <c r="I19" s="71"/>
    </row>
    <row r="20" spans="1:9" x14ac:dyDescent="0.25">
      <c r="A20" s="284" t="s">
        <v>599</v>
      </c>
      <c r="B20" s="284"/>
      <c r="C20" s="284"/>
      <c r="D20" s="20"/>
      <c r="E20" s="27" t="s">
        <v>557</v>
      </c>
      <c r="F20" s="20"/>
      <c r="G20" s="91"/>
      <c r="H20" s="91"/>
      <c r="I20" s="91"/>
    </row>
    <row r="21" spans="1:9" x14ac:dyDescent="0.25">
      <c r="A21" s="283" t="s">
        <v>600</v>
      </c>
      <c r="B21" s="283"/>
      <c r="C21" s="20"/>
      <c r="D21" s="20"/>
      <c r="E21" s="20" t="s">
        <v>601</v>
      </c>
      <c r="F21" s="20"/>
      <c r="G21" s="77">
        <v>1000</v>
      </c>
      <c r="H21" s="77">
        <v>1000</v>
      </c>
      <c r="I21" s="77">
        <v>1000</v>
      </c>
    </row>
    <row r="22" spans="1:9" x14ac:dyDescent="0.25">
      <c r="A22" s="26" t="s">
        <v>602</v>
      </c>
      <c r="B22" s="20"/>
      <c r="C22" s="20"/>
      <c r="D22" s="20"/>
      <c r="E22" s="20" t="s">
        <v>603</v>
      </c>
      <c r="F22" s="20"/>
      <c r="G22" s="77">
        <v>1000</v>
      </c>
      <c r="H22" s="77">
        <v>1000</v>
      </c>
      <c r="I22" s="77">
        <v>1000</v>
      </c>
    </row>
    <row r="23" spans="1:9" x14ac:dyDescent="0.25">
      <c r="A23" s="283" t="s">
        <v>604</v>
      </c>
      <c r="B23" s="283"/>
      <c r="C23" s="20"/>
      <c r="D23" s="20"/>
      <c r="E23" s="20" t="s">
        <v>603</v>
      </c>
      <c r="F23" s="20"/>
      <c r="G23" s="77">
        <v>10000</v>
      </c>
      <c r="H23" s="77">
        <v>10000</v>
      </c>
      <c r="I23" s="77">
        <v>10000</v>
      </c>
    </row>
    <row r="24" spans="1:9" x14ac:dyDescent="0.25">
      <c r="A24" s="283" t="s">
        <v>605</v>
      </c>
      <c r="B24" s="283"/>
      <c r="C24" s="20"/>
      <c r="D24" s="20"/>
      <c r="E24" s="20" t="s">
        <v>606</v>
      </c>
      <c r="F24" s="20"/>
      <c r="G24" s="77">
        <v>10000</v>
      </c>
      <c r="H24" s="77">
        <v>10000</v>
      </c>
      <c r="I24" s="77">
        <v>10000</v>
      </c>
    </row>
    <row r="25" spans="1:9" x14ac:dyDescent="0.25">
      <c r="A25" s="283" t="s">
        <v>607</v>
      </c>
      <c r="B25" s="283"/>
      <c r="C25" s="20"/>
      <c r="D25" s="20"/>
      <c r="E25" s="20" t="s">
        <v>608</v>
      </c>
      <c r="F25" s="20"/>
      <c r="G25" s="77">
        <v>10000</v>
      </c>
      <c r="H25" s="77">
        <v>10000</v>
      </c>
      <c r="I25" s="77">
        <v>10000</v>
      </c>
    </row>
    <row r="26" spans="1:9" x14ac:dyDescent="0.25">
      <c r="A26" s="26"/>
      <c r="B26" s="26"/>
      <c r="C26" s="20"/>
      <c r="D26" s="20"/>
      <c r="E26" s="20"/>
      <c r="F26" s="20"/>
      <c r="G26" s="77"/>
      <c r="H26" s="77"/>
      <c r="I26" s="77"/>
    </row>
    <row r="27" spans="1:9" x14ac:dyDescent="0.25">
      <c r="A27" s="20"/>
      <c r="B27" s="20"/>
      <c r="C27" s="20"/>
      <c r="D27" s="20"/>
      <c r="E27" s="20"/>
      <c r="F27" s="20"/>
      <c r="G27" s="71"/>
      <c r="H27" s="71"/>
      <c r="I27" s="71"/>
    </row>
    <row r="28" spans="1:9" x14ac:dyDescent="0.25">
      <c r="A28" s="285" t="s">
        <v>609</v>
      </c>
      <c r="B28" s="285"/>
      <c r="C28" s="285"/>
      <c r="D28" s="20"/>
      <c r="E28" s="20"/>
      <c r="F28" s="20"/>
      <c r="G28" s="71"/>
      <c r="H28" s="71"/>
      <c r="I28" s="71"/>
    </row>
    <row r="29" spans="1:9" x14ac:dyDescent="0.25">
      <c r="A29" s="20"/>
      <c r="B29" s="20"/>
      <c r="C29" s="20"/>
      <c r="D29" s="20"/>
      <c r="E29" s="20"/>
      <c r="F29" s="20"/>
      <c r="G29" s="91" t="s">
        <v>416</v>
      </c>
      <c r="H29" s="91" t="s">
        <v>416</v>
      </c>
      <c r="I29" s="91" t="s">
        <v>416</v>
      </c>
    </row>
    <row r="30" spans="1:9" x14ac:dyDescent="0.25">
      <c r="A30" s="26" t="s">
        <v>610</v>
      </c>
      <c r="B30" s="26"/>
      <c r="C30" s="26"/>
      <c r="D30" s="20"/>
      <c r="E30" s="20"/>
      <c r="F30" s="20"/>
      <c r="G30" s="77">
        <v>50000</v>
      </c>
      <c r="H30" s="77">
        <v>50000</v>
      </c>
      <c r="I30" s="77">
        <v>50000</v>
      </c>
    </row>
    <row r="31" spans="1:9" x14ac:dyDescent="0.25">
      <c r="A31" s="283" t="s">
        <v>611</v>
      </c>
      <c r="B31" s="283"/>
      <c r="C31" s="283"/>
      <c r="D31" s="20"/>
      <c r="E31" s="20"/>
      <c r="F31" s="20"/>
      <c r="G31" s="77">
        <v>50000</v>
      </c>
      <c r="H31" s="77">
        <v>50000</v>
      </c>
      <c r="I31" s="77">
        <v>50000</v>
      </c>
    </row>
    <row r="32" spans="1:9" x14ac:dyDescent="0.25">
      <c r="A32" s="283" t="s">
        <v>612</v>
      </c>
      <c r="B32" s="283"/>
      <c r="C32" s="283"/>
      <c r="D32" s="20"/>
      <c r="E32" s="20"/>
      <c r="F32" s="20"/>
      <c r="G32" s="77">
        <v>50000</v>
      </c>
      <c r="H32" s="77">
        <v>50000</v>
      </c>
      <c r="I32" s="77">
        <v>50000</v>
      </c>
    </row>
    <row r="33" spans="1:9" x14ac:dyDescent="0.25">
      <c r="A33" s="283" t="s">
        <v>613</v>
      </c>
      <c r="B33" s="283"/>
      <c r="C33" s="283"/>
      <c r="D33" s="20"/>
      <c r="E33" s="20"/>
      <c r="F33" s="20"/>
      <c r="G33" s="77">
        <v>50000</v>
      </c>
      <c r="H33" s="77">
        <v>50000</v>
      </c>
      <c r="I33" s="77">
        <v>50000</v>
      </c>
    </row>
    <row r="34" spans="1:9" x14ac:dyDescent="0.25">
      <c r="A34" s="283" t="s">
        <v>614</v>
      </c>
      <c r="B34" s="283"/>
      <c r="C34" s="283"/>
      <c r="D34" s="20"/>
      <c r="E34" s="20"/>
      <c r="F34" s="20"/>
      <c r="G34" s="77">
        <v>500</v>
      </c>
      <c r="H34" s="77">
        <v>500</v>
      </c>
      <c r="I34" s="77">
        <v>500</v>
      </c>
    </row>
    <row r="35" spans="1:9" x14ac:dyDescent="0.25">
      <c r="A35" s="283" t="s">
        <v>615</v>
      </c>
      <c r="B35" s="283"/>
      <c r="C35" s="283"/>
      <c r="D35" s="20"/>
      <c r="E35" s="20"/>
      <c r="F35" s="20"/>
      <c r="G35" s="77"/>
      <c r="H35" s="77"/>
      <c r="I35" s="77"/>
    </row>
    <row r="36" spans="1:9" x14ac:dyDescent="0.25">
      <c r="A36" s="283" t="s">
        <v>616</v>
      </c>
      <c r="B36" s="283"/>
      <c r="C36" s="283"/>
      <c r="D36" s="20"/>
      <c r="E36" s="20"/>
      <c r="F36" s="20"/>
      <c r="G36" s="77">
        <v>250</v>
      </c>
      <c r="H36" s="77">
        <v>250</v>
      </c>
      <c r="I36" s="77">
        <v>250</v>
      </c>
    </row>
    <row r="37" spans="1:9" x14ac:dyDescent="0.25">
      <c r="A37" s="20"/>
      <c r="B37" s="20"/>
      <c r="C37" s="20"/>
      <c r="D37" s="20"/>
      <c r="E37" s="20"/>
      <c r="F37" s="20"/>
      <c r="G37" s="20"/>
      <c r="H37" s="20"/>
    </row>
    <row r="38" spans="1:9" x14ac:dyDescent="0.25">
      <c r="A38" s="20"/>
      <c r="B38" s="20"/>
      <c r="C38" s="20"/>
      <c r="D38" s="20"/>
      <c r="E38" s="20"/>
      <c r="F38" s="20"/>
      <c r="G38" s="20"/>
      <c r="H38" s="20"/>
    </row>
    <row r="39" spans="1:9" x14ac:dyDescent="0.25">
      <c r="A39" s="285" t="s">
        <v>35</v>
      </c>
      <c r="B39" s="285"/>
      <c r="C39" s="285"/>
      <c r="D39" s="20"/>
      <c r="E39" s="20"/>
      <c r="F39" s="20"/>
      <c r="G39" s="20"/>
      <c r="H39" s="20"/>
    </row>
    <row r="40" spans="1:9" x14ac:dyDescent="0.25">
      <c r="A40" s="20"/>
      <c r="B40" s="20"/>
      <c r="C40" s="20"/>
      <c r="D40" s="20"/>
      <c r="E40" s="20"/>
      <c r="F40" s="20"/>
      <c r="G40" s="20"/>
      <c r="H40" s="20"/>
    </row>
    <row r="41" spans="1:9" x14ac:dyDescent="0.25">
      <c r="A41" s="283" t="s">
        <v>617</v>
      </c>
      <c r="B41" s="283"/>
      <c r="C41" s="283"/>
      <c r="D41" s="26"/>
      <c r="E41" s="30" t="s">
        <v>40</v>
      </c>
      <c r="F41" s="20"/>
      <c r="G41" s="20"/>
      <c r="H41" s="20"/>
    </row>
    <row r="42" spans="1:9" x14ac:dyDescent="0.25">
      <c r="A42" s="283" t="s">
        <v>618</v>
      </c>
      <c r="B42" s="283"/>
      <c r="C42" s="283"/>
      <c r="D42" s="26"/>
      <c r="E42" s="30"/>
      <c r="F42" s="20"/>
      <c r="G42" s="20"/>
      <c r="H42" s="20"/>
    </row>
    <row r="43" spans="1:9" x14ac:dyDescent="0.25">
      <c r="A43" s="283" t="s">
        <v>619</v>
      </c>
      <c r="B43" s="283"/>
      <c r="C43" s="283"/>
      <c r="D43" s="26"/>
      <c r="E43" s="30" t="s">
        <v>620</v>
      </c>
      <c r="F43" s="20"/>
      <c r="G43" s="20"/>
      <c r="H43" s="20"/>
    </row>
    <row r="44" spans="1:9" x14ac:dyDescent="0.25">
      <c r="A44" s="283" t="s">
        <v>621</v>
      </c>
      <c r="B44" s="283"/>
      <c r="C44" s="26"/>
      <c r="D44" s="26"/>
      <c r="E44" s="30">
        <v>0</v>
      </c>
      <c r="F44" s="20"/>
      <c r="G44" s="20"/>
      <c r="H44" s="20"/>
    </row>
    <row r="45" spans="1:9" x14ac:dyDescent="0.25">
      <c r="A45" s="283" t="s">
        <v>622</v>
      </c>
      <c r="B45" s="283"/>
      <c r="C45" s="283"/>
      <c r="D45" s="283"/>
      <c r="E45" s="30"/>
      <c r="F45" s="20"/>
      <c r="G45" s="20"/>
      <c r="H45" s="20"/>
    </row>
    <row r="46" spans="1:9" x14ac:dyDescent="0.25">
      <c r="A46" s="283" t="s">
        <v>623</v>
      </c>
      <c r="B46" s="283"/>
      <c r="C46" s="283"/>
      <c r="D46" s="283"/>
      <c r="E46" s="30">
        <v>0</v>
      </c>
      <c r="F46" s="20"/>
      <c r="G46" s="20"/>
      <c r="H46" s="20"/>
    </row>
  </sheetData>
  <mergeCells count="31">
    <mergeCell ref="A46:D46"/>
    <mergeCell ref="A39:C39"/>
    <mergeCell ref="A41:C41"/>
    <mergeCell ref="A42:C42"/>
    <mergeCell ref="A43:C43"/>
    <mergeCell ref="A44:B44"/>
    <mergeCell ref="A45:D45"/>
    <mergeCell ref="A36:C36"/>
    <mergeCell ref="A20:C20"/>
    <mergeCell ref="A21:B21"/>
    <mergeCell ref="A23:B23"/>
    <mergeCell ref="A24:B24"/>
    <mergeCell ref="A25:B25"/>
    <mergeCell ref="A28:C28"/>
    <mergeCell ref="A31:C31"/>
    <mergeCell ref="A32:C32"/>
    <mergeCell ref="A33:C33"/>
    <mergeCell ref="A34:C34"/>
    <mergeCell ref="A35:C35"/>
    <mergeCell ref="A18:C18"/>
    <mergeCell ref="A2:M2"/>
    <mergeCell ref="A3:M3"/>
    <mergeCell ref="A8:D8"/>
    <mergeCell ref="A9:E9"/>
    <mergeCell ref="A10:E10"/>
    <mergeCell ref="A11:C11"/>
    <mergeCell ref="A12:B12"/>
    <mergeCell ref="A13:E13"/>
    <mergeCell ref="A14:C14"/>
    <mergeCell ref="A15:B15"/>
    <mergeCell ref="A16:D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4ab97f1-6b04-4ed4-a09b-275e8222d5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F121E73EE66D40BBA7C63636674F97" ma:contentTypeVersion="11" ma:contentTypeDescription="Create a new document." ma:contentTypeScope="" ma:versionID="b29f3f2561a99dc0182c205829d258ae">
  <xsd:schema xmlns:xsd="http://www.w3.org/2001/XMLSchema" xmlns:xs="http://www.w3.org/2001/XMLSchema" xmlns:p="http://schemas.microsoft.com/office/2006/metadata/properties" xmlns:ns3="84ab97f1-6b04-4ed4-a09b-275e8222d5a0" targetNamespace="http://schemas.microsoft.com/office/2006/metadata/properties" ma:root="true" ma:fieldsID="60e08c7e8aa8488a713cff6635d6ab75" ns3:_="">
    <xsd:import namespace="84ab97f1-6b04-4ed4-a09b-275e8222d5a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b97f1-6b04-4ed4-a09b-275e8222d5a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C60976-0531-4290-B748-C400B26B9815}">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84ab97f1-6b04-4ed4-a09b-275e8222d5a0"/>
    <ds:schemaRef ds:uri="http://schemas.microsoft.com/office/2006/metadata/properties"/>
  </ds:schemaRefs>
</ds:datastoreItem>
</file>

<file path=customXml/itemProps2.xml><?xml version="1.0" encoding="utf-8"?>
<ds:datastoreItem xmlns:ds="http://schemas.openxmlformats.org/officeDocument/2006/customXml" ds:itemID="{B1A81FF8-112B-4BB7-AB4B-AC0EED5DDB93}">
  <ds:schemaRefs>
    <ds:schemaRef ds:uri="http://schemas.microsoft.com/sharepoint/v3/contenttype/forms"/>
  </ds:schemaRefs>
</ds:datastoreItem>
</file>

<file path=customXml/itemProps3.xml><?xml version="1.0" encoding="utf-8"?>
<ds:datastoreItem xmlns:ds="http://schemas.openxmlformats.org/officeDocument/2006/customXml" ds:itemID="{535589CE-042A-4ADF-8520-DB74D6825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b97f1-6b04-4ed4-a09b-275e8222d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Property</vt:lpstr>
      <vt:lpstr>Sheet2</vt:lpstr>
      <vt:lpstr>Livestock</vt:lpstr>
      <vt:lpstr>All Risks</vt:lpstr>
      <vt:lpstr>Computer</vt:lpstr>
      <vt:lpstr>BI</vt:lpstr>
      <vt:lpstr>EL</vt:lpstr>
      <vt:lpstr>PL incl. Motor Trade</vt:lpstr>
      <vt:lpstr>Money</vt:lpstr>
      <vt:lpstr>GiT</vt:lpstr>
      <vt:lpstr>CAR</vt:lpstr>
    </vt:vector>
  </TitlesOfParts>
  <Manager/>
  <Company>Norfolk Educational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PARKINSON-WHITE, ALLISON</dc:creator>
  <cp:keywords/>
  <dc:description/>
  <cp:lastModifiedBy>Shane Smith</cp:lastModifiedBy>
  <cp:revision/>
  <dcterms:created xsi:type="dcterms:W3CDTF">2014-12-10T12:04:53Z</dcterms:created>
  <dcterms:modified xsi:type="dcterms:W3CDTF">2025-08-07T12:52:33Z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0x0101009FF121E73EE66D40BBA7C63636674F97</vt:lpwstr>
  </property>
  <property fmtid="{D5CDD505-2E9C-101B-9397-08002B2CF9AE}" pid="3" name="Order">
    <vt:r8>8350300</vt:r8>
  </property>
  <property fmtid="{D5CDD505-2E9C-101B-9397-08002B2CF9AE}" pid="4" name="_ExtendedDescription">
    <vt:lpwstr/>
  </property>
  <property fmtid="{D5CDD505-2E9C-101B-9397-08002B2CF9AE}" pid="5" name="ComplianceAssetId">
    <vt:lpwstr/>
  </property>
  <property fmtid="{D5CDD505-2E9C-101B-9397-08002B2CF9AE}" pid="6" name="MediaServiceImageTags">
    <vt:lpwstr/>
  </property>
</Properties>
</file>