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qgroup-my.sharepoint.com/personal/auden_lqgroup_org_uk/Documents/"/>
    </mc:Choice>
  </mc:AlternateContent>
  <xr:revisionPtr revIDLastSave="0" documentId="8_{D83C75BD-AD7C-488F-BE64-4EA2B65DCCEF}" xr6:coauthVersionLast="47" xr6:coauthVersionMax="47" xr10:uidLastSave="{00000000-0000-0000-0000-000000000000}"/>
  <bookViews>
    <workbookView xWindow="-120" yWindow="-120" windowWidth="29040" windowHeight="15840" xr2:uid="{2EF6663C-85A7-44E6-840B-DD7DF36B3BEE}"/>
  </bookViews>
  <sheets>
    <sheet name="Summary" sheetId="2" r:id="rId1"/>
    <sheet name="List of Properties" sheetId="1" r:id="rId2"/>
    <sheet name="Consumables" sheetId="4" r:id="rId3"/>
    <sheet name="Additional Works" sheetId="3" r:id="rId4"/>
  </sheets>
  <definedNames>
    <definedName name="_xlnm._FilterDatabase" localSheetId="1" hidden="1">'List of Properties'!$A$1:$AG$1</definedName>
    <definedName name="Cons">Consumables!#REF!</definedName>
    <definedName name="OH">Summary!$B$8</definedName>
    <definedName name="PROF">Summary!$B$11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  <c r="AE2" i="1"/>
  <c r="AE3" i="1"/>
  <c r="AG3" i="1" s="1"/>
  <c r="AE4" i="1"/>
  <c r="AF4" i="1" s="1"/>
  <c r="AE5" i="1"/>
  <c r="AG5" i="1" s="1"/>
  <c r="AE6" i="1"/>
  <c r="AE7" i="1"/>
  <c r="AG7" i="1" s="1"/>
  <c r="AE8" i="1"/>
  <c r="AG8" i="1" s="1"/>
  <c r="AE9" i="1"/>
  <c r="AF9" i="1" s="1"/>
  <c r="AE10" i="1"/>
  <c r="AE11" i="1"/>
  <c r="AF11" i="1" s="1"/>
  <c r="AE12" i="1"/>
  <c r="AE13" i="1"/>
  <c r="AE14" i="1"/>
  <c r="AG14" i="1" s="1"/>
  <c r="AE15" i="1"/>
  <c r="AG15" i="1" s="1"/>
  <c r="AE16" i="1"/>
  <c r="AF16" i="1" s="1"/>
  <c r="AE17" i="1"/>
  <c r="AG17" i="1" s="1"/>
  <c r="AE18" i="1"/>
  <c r="AE19" i="1"/>
  <c r="AE20" i="1"/>
  <c r="AF20" i="1" s="1"/>
  <c r="AE21" i="1"/>
  <c r="AF21" i="1" s="1"/>
  <c r="AE22" i="1"/>
  <c r="AF22" i="1" s="1"/>
  <c r="AE23" i="1"/>
  <c r="AG23" i="1" s="1"/>
  <c r="AE24" i="1"/>
  <c r="AF24" i="1" s="1"/>
  <c r="AE25" i="1"/>
  <c r="AE26" i="1"/>
  <c r="AE27" i="1"/>
  <c r="AF27" i="1" s="1"/>
  <c r="AE28" i="1"/>
  <c r="AF28" i="1" s="1"/>
  <c r="AE29" i="1"/>
  <c r="AF29" i="1" s="1"/>
  <c r="AE30" i="1"/>
  <c r="AE31" i="1"/>
  <c r="AF31" i="1" s="1"/>
  <c r="AE32" i="1"/>
  <c r="AF32" i="1" s="1"/>
  <c r="AE33" i="1"/>
  <c r="AE34" i="1"/>
  <c r="AE35" i="1"/>
  <c r="AF35" i="1" s="1"/>
  <c r="AE36" i="1"/>
  <c r="AE37" i="1"/>
  <c r="AE38" i="1"/>
  <c r="AG38" i="1" s="1"/>
  <c r="AC38" i="1"/>
  <c r="AD3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G10" i="1"/>
  <c r="AF12" i="1"/>
  <c r="AF13" i="1"/>
  <c r="AF18" i="1"/>
  <c r="AF19" i="1"/>
  <c r="AF26" i="1"/>
  <c r="AF30" i="1"/>
  <c r="AG33" i="1"/>
  <c r="AF34" i="1"/>
  <c r="AF36" i="1"/>
  <c r="AF37" i="1"/>
  <c r="AF14" i="1"/>
  <c r="AF17" i="1"/>
  <c r="AF25" i="1"/>
  <c r="AF33" i="1"/>
  <c r="AG9" i="1"/>
  <c r="AG22" i="1"/>
  <c r="AG25" i="1"/>
  <c r="AG27" i="1"/>
  <c r="AC3" i="1"/>
  <c r="AC4" i="1"/>
  <c r="AC5" i="1"/>
  <c r="AC6" i="1"/>
  <c r="AC7" i="1"/>
  <c r="AC8" i="1"/>
  <c r="AD3" i="1"/>
  <c r="AD4" i="1"/>
  <c r="AD5" i="1"/>
  <c r="AD6" i="1"/>
  <c r="AD7" i="1"/>
  <c r="AD8" i="1"/>
  <c r="AG6" i="1"/>
  <c r="B6" i="2" l="1"/>
  <c r="AF7" i="1"/>
  <c r="AF38" i="1"/>
  <c r="AG20" i="1"/>
  <c r="AG36" i="1"/>
  <c r="AG35" i="1"/>
  <c r="AF10" i="1"/>
  <c r="AG11" i="1"/>
  <c r="AG19" i="1"/>
  <c r="AG28" i="1"/>
  <c r="AG26" i="1"/>
  <c r="AG13" i="1"/>
  <c r="AG24" i="1"/>
  <c r="AG30" i="1"/>
  <c r="AF8" i="1"/>
  <c r="AG29" i="1"/>
  <c r="AG32" i="1"/>
  <c r="AG4" i="1"/>
  <c r="AG34" i="1"/>
  <c r="AG16" i="1"/>
  <c r="AG21" i="1"/>
  <c r="AG37" i="1"/>
  <c r="AG18" i="1"/>
  <c r="AG12" i="1"/>
  <c r="AF23" i="1"/>
  <c r="AF15" i="1"/>
  <c r="AG31" i="1"/>
  <c r="AF6" i="1"/>
  <c r="AF5" i="1"/>
  <c r="AF3" i="1"/>
  <c r="AD2" i="1"/>
  <c r="AC2" i="1"/>
  <c r="E2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F4" i="3"/>
  <c r="E4" i="3"/>
  <c r="F3" i="3"/>
  <c r="E3" i="3"/>
  <c r="F2" i="3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E2" i="4"/>
  <c r="D2" i="4"/>
  <c r="AG2" i="1" l="1"/>
  <c r="AF2" i="1"/>
  <c r="B9" i="2" l="1"/>
  <c r="B12" i="2" l="1"/>
</calcChain>
</file>

<file path=xl/sharedStrings.xml><?xml version="1.0" encoding="utf-8"?>
<sst xmlns="http://schemas.openxmlformats.org/spreadsheetml/2006/main" count="631" uniqueCount="232">
  <si>
    <t>CC Lot</t>
  </si>
  <si>
    <t>Total Cost</t>
  </si>
  <si>
    <t>Overhead %</t>
  </si>
  <si>
    <t>Overhead Included in Total</t>
  </si>
  <si>
    <t>Profit %</t>
  </si>
  <si>
    <t>Profit Included in Total</t>
  </si>
  <si>
    <t>Block Ref</t>
  </si>
  <si>
    <t>Block Name</t>
  </si>
  <si>
    <t>Communal Cleaning Lot</t>
  </si>
  <si>
    <t>Postcode</t>
  </si>
  <si>
    <t>Easting</t>
  </si>
  <si>
    <t>Northing</t>
  </si>
  <si>
    <t>Borough</t>
  </si>
  <si>
    <t>LQL</t>
  </si>
  <si>
    <t>Key Worker</t>
  </si>
  <si>
    <t>Build Year</t>
  </si>
  <si>
    <t>No. Units</t>
  </si>
  <si>
    <t>No. Storeys (Includes Basement)</t>
  </si>
  <si>
    <t>Basement (Y/N)</t>
  </si>
  <si>
    <t>No. Lifts</t>
  </si>
  <si>
    <t>GIFA (m²)</t>
  </si>
  <si>
    <t>GIFA Includes Stairs (Y/N)</t>
  </si>
  <si>
    <t>No. Bike Stores</t>
  </si>
  <si>
    <t>No. Bin Stores</t>
  </si>
  <si>
    <t>No. Kitchens</t>
  </si>
  <si>
    <t>No. Lounges</t>
  </si>
  <si>
    <t>No. Bathrooms</t>
  </si>
  <si>
    <t>No. Laundries</t>
  </si>
  <si>
    <t>No. Offices</t>
  </si>
  <si>
    <t>Management Office IFA (m²)</t>
  </si>
  <si>
    <t>Underground Car Park</t>
  </si>
  <si>
    <t>Raised Level</t>
  </si>
  <si>
    <t>Cost per Clean</t>
  </si>
  <si>
    <t>Overhead Included in per Clean Cost</t>
  </si>
  <si>
    <t>Profit per Clean</t>
  </si>
  <si>
    <t>Annual Cost for Cleaning</t>
  </si>
  <si>
    <t>Annual Overhead</t>
  </si>
  <si>
    <t>Annual Profit</t>
  </si>
  <si>
    <t>N</t>
  </si>
  <si>
    <t>Y</t>
  </si>
  <si>
    <t>N/A</t>
  </si>
  <si>
    <t>Product</t>
  </si>
  <si>
    <t>Pack Size (*notional quantities)</t>
  </si>
  <si>
    <t>Price per Pack (Includes OHP)</t>
  </si>
  <si>
    <t>Overhead Included in Price per Pack</t>
  </si>
  <si>
    <t>Profit Included in Price per Pack</t>
  </si>
  <si>
    <t>280 Sheet Toilet Rolls 2ply</t>
  </si>
  <si>
    <t>Luxury 2 ply toilet rolls</t>
  </si>
  <si>
    <t>Mini Jumbo Toilet Rolls</t>
  </si>
  <si>
    <t>Paper Towels</t>
  </si>
  <si>
    <t>Centre Feed Paper Towels</t>
  </si>
  <si>
    <t>Kitchen Rolls</t>
  </si>
  <si>
    <t>Black Refuse Sack</t>
  </si>
  <si>
    <t>Black Extra Large / Dustbin Sacks</t>
  </si>
  <si>
    <t xml:space="preserve">Black Heavy Duty Wheelie Bin Liners </t>
  </si>
  <si>
    <t>White Bin Liners</t>
  </si>
  <si>
    <t>Antibacterial Hand Soap - Pump</t>
  </si>
  <si>
    <t>1 x 500ml</t>
  </si>
  <si>
    <t>Antibacterial Hand Soap - bulk</t>
  </si>
  <si>
    <t>1 x 5Lt</t>
  </si>
  <si>
    <t>Hand Sanitising Gel</t>
  </si>
  <si>
    <t>6 x 500ml</t>
  </si>
  <si>
    <t>Washing Powder /liquid/tabs – Non Bio</t>
  </si>
  <si>
    <t>100 washes</t>
  </si>
  <si>
    <t>Soda Crystals</t>
  </si>
  <si>
    <t>1Kg</t>
  </si>
  <si>
    <t>Channel Blocks</t>
  </si>
  <si>
    <t>3Kg</t>
  </si>
  <si>
    <t>Loo Bloos</t>
  </si>
  <si>
    <t>Air Freshener</t>
  </si>
  <si>
    <t>1 x 400ml</t>
  </si>
  <si>
    <t>Finish Dishwasher Tablets</t>
  </si>
  <si>
    <t>Fairy Washing Up Liquid</t>
  </si>
  <si>
    <t>1 x 900ml</t>
  </si>
  <si>
    <t>Jangro Kitchen Cleaner Sanitizer</t>
  </si>
  <si>
    <t>1 x 750ml</t>
  </si>
  <si>
    <t>Jangro Foaming Bactericidal Cleaner</t>
  </si>
  <si>
    <t>Scourer Sponges</t>
  </si>
  <si>
    <t>10 Large</t>
  </si>
  <si>
    <t>Green Scouring Pads</t>
  </si>
  <si>
    <t>J Cloths</t>
  </si>
  <si>
    <t>Jeyes  Bin Powder</t>
  </si>
  <si>
    <t>Tea Towels</t>
  </si>
  <si>
    <t>*Please price against notional pack sizes detailed, however with agreement of L&amp;Q where number of units or pack sizes cannot be purchased then they can be changed.</t>
  </si>
  <si>
    <t>Item Ref</t>
  </si>
  <si>
    <t>Additional Works Item</t>
  </si>
  <si>
    <t>Unit of Measure</t>
  </si>
  <si>
    <t>Cost per Unit (Includes OHP)</t>
  </si>
  <si>
    <t>Overhead Included in Cost per Unit</t>
  </si>
  <si>
    <t>Profit Included in Cost per Unit</t>
  </si>
  <si>
    <t>External graffiti removal</t>
  </si>
  <si>
    <t>Cost per 0-10m²</t>
  </si>
  <si>
    <t>Cost per 11-20m²</t>
  </si>
  <si>
    <t>Cost per 21-30m²</t>
  </si>
  <si>
    <t>Cost per any additional 10m² in excess of 30m²</t>
  </si>
  <si>
    <t>Carpet shampooing (wet extraction)</t>
  </si>
  <si>
    <t>Carpet extraction (dry extraction)</t>
  </si>
  <si>
    <t>Deep cleaning of hard flooring, including concrete</t>
  </si>
  <si>
    <t>External litter removal</t>
  </si>
  <si>
    <t>Charge including first 15 minutes on site</t>
  </si>
  <si>
    <t>Additional charge per 15 minutes</t>
  </si>
  <si>
    <t>Cleaning (jet washing) of communal bins</t>
  </si>
  <si>
    <t>240 Litre</t>
  </si>
  <si>
    <t>660 Litre</t>
  </si>
  <si>
    <t>1100 Litre</t>
  </si>
  <si>
    <t>Cost of cleaning operative per 15 minutes</t>
  </si>
  <si>
    <t>06:00 - 20:00 Mon-Fri</t>
  </si>
  <si>
    <t>20:01-05:59 Mon Fri</t>
  </si>
  <si>
    <t>Weekends</t>
  </si>
  <si>
    <t>Public Holidays</t>
  </si>
  <si>
    <t>Cost of cleaning supervisor per 15 minutes</t>
  </si>
  <si>
    <t>Vertical bin chute cleaning, disinfection and deodorisation</t>
  </si>
  <si>
    <t>Upholstery Cleaning</t>
  </si>
  <si>
    <t>Per item</t>
  </si>
  <si>
    <t>External cladding cleaning</t>
  </si>
  <si>
    <t>Jet Washing of floors and walls (external)</t>
  </si>
  <si>
    <t>Hazardous waste removal and disposal (including sharps)</t>
  </si>
  <si>
    <t>Stripping and polishing of the floors</t>
  </si>
  <si>
    <t>Chewing gum removal</t>
  </si>
  <si>
    <t xml:space="preserve">Scaffold Tower </t>
  </si>
  <si>
    <t>Cost per day</t>
  </si>
  <si>
    <t xml:space="preserve">MWEP </t>
  </si>
  <si>
    <t>Aerial work platform</t>
  </si>
  <si>
    <t>A309A0100</t>
  </si>
  <si>
    <t>Gray Court, E1 (Flats, 1-56)</t>
  </si>
  <si>
    <t>A309A0200</t>
  </si>
  <si>
    <t>Coalstore Court, E1 (Flats, 1-56)</t>
  </si>
  <si>
    <t>A309D0100</t>
  </si>
  <si>
    <t>Tramway Court, E1 (Flats, 1-56)</t>
  </si>
  <si>
    <t>A309D0200</t>
  </si>
  <si>
    <t>Johnson Lock Court, E1 (Flats, 1-56)</t>
  </si>
  <si>
    <t>A309F0100</t>
  </si>
  <si>
    <t>Mercer Court, E1 (Flats, 1-141 &amp; Commercial)</t>
  </si>
  <si>
    <t>A309G0100</t>
  </si>
  <si>
    <t>Horseley Court, E1 (Flats, 1-85)</t>
  </si>
  <si>
    <t>A309G0200</t>
  </si>
  <si>
    <t>Firewatch Court, E1 (Flats, 1-40)</t>
  </si>
  <si>
    <t>A511A0100</t>
  </si>
  <si>
    <t>Miller House, E1 (Flats, G05-510 &amp; 66 Shandy St)</t>
  </si>
  <si>
    <t>A511B0100</t>
  </si>
  <si>
    <t>Tanner Hse (Flats,201-204,301-304&amp;56-64(ev) Shandy)</t>
  </si>
  <si>
    <t>A511C0100</t>
  </si>
  <si>
    <t>Press Hse (Flats,201-203,301-303 &amp; 7,9,13 Trafalgar</t>
  </si>
  <si>
    <t>A511D0100</t>
  </si>
  <si>
    <t>Farrier Crt, (Flats, G01-108 &amp; 46 White Horse Ln)</t>
  </si>
  <si>
    <t>A511E0100</t>
  </si>
  <si>
    <t>Sketch Apts, E1 (Flats, 201-803)</t>
  </si>
  <si>
    <t>A511F0100</t>
  </si>
  <si>
    <t>Print Apartments, E1(Flats, G01-109 &amp; 86 Shandy St)</t>
  </si>
  <si>
    <t>A511G0100</t>
  </si>
  <si>
    <t>Icon Apartments, E1 (Flats, 208-612)</t>
  </si>
  <si>
    <t>A511G0200</t>
  </si>
  <si>
    <t>Sculpture House, E1 (Flats, 201-809)</t>
  </si>
  <si>
    <t>A511H0100</t>
  </si>
  <si>
    <t>Poet Court (Flats, 201-304 &amp; 72-84 (ev) Shandy St)</t>
  </si>
  <si>
    <t>A511J0100</t>
  </si>
  <si>
    <t>Kiln House (Flats, 201-303 &amp; 6, 10 &amp;12 Killick Wy)</t>
  </si>
  <si>
    <t>A511K0100</t>
  </si>
  <si>
    <t>Pastel Court, E1 (Flats, G01-506)</t>
  </si>
  <si>
    <t>A511K0200</t>
  </si>
  <si>
    <t xml:space="preserve">Potter House, E1 (Flats, G05-510 &amp; 68 Shandy St) </t>
  </si>
  <si>
    <t>A511M0100</t>
  </si>
  <si>
    <t>Cotton Apts (Flats,201-304&amp;7,9,11,15,17 Killick Wy)</t>
  </si>
  <si>
    <t>A511N0100</t>
  </si>
  <si>
    <t>Lace Crt (Flats, 201-303 &amp; 4, 8, 8a, 8b Masters St)</t>
  </si>
  <si>
    <t>A511P0100</t>
  </si>
  <si>
    <t>Silk House, E1 (Flats, G01-508)</t>
  </si>
  <si>
    <t>A512A0100</t>
  </si>
  <si>
    <t>Bissagos Court, E1 (Flats, 1-12 &amp; 8&amp;10 Dongola Rd)</t>
  </si>
  <si>
    <t>A512A0200</t>
  </si>
  <si>
    <t>Vista Crt (Flats 1-4 &amp; 4-8(ev) &amp; 12-16(ev) Bermuda)</t>
  </si>
  <si>
    <t>A512A0300</t>
  </si>
  <si>
    <t>Santiago Court (Flats, 1-17 &amp; Comm 3 Ben Johnson)</t>
  </si>
  <si>
    <t>A512A0400</t>
  </si>
  <si>
    <t>Hebrides Crt (Flats, 1-17 &amp; Comm 1 &amp; 2 Ben Johnson)</t>
  </si>
  <si>
    <t>A512A0500</t>
  </si>
  <si>
    <t>Santa Maria Court (Flats, 1-14 &amp; 4 &amp; 6 Dongola Rd)</t>
  </si>
  <si>
    <t>A512A0600</t>
  </si>
  <si>
    <t>Orkney Crt (Flats, 1-6 &amp; 135-145 (odd) Duckett St)</t>
  </si>
  <si>
    <t>A512B0100</t>
  </si>
  <si>
    <t>Bovet/Graciosa Ct/Dongola(28),Com 6,7,8 Ben Johnson</t>
  </si>
  <si>
    <t>A512B0200</t>
  </si>
  <si>
    <t>Bioko Court, E1 (Flats, 1-10 &amp; 1 &amp; 5-15 Bermuda Wy)</t>
  </si>
  <si>
    <t>A512B0300</t>
  </si>
  <si>
    <t>Flores Ct (Flats, 1-4 &amp; 14-18(ev)&amp; 22-26(ev)Dongola</t>
  </si>
  <si>
    <t>A512B0400</t>
  </si>
  <si>
    <t>Hierro Court (Flats, 1-23 &amp; Comm 4 &amp; 5 Ben Johnson</t>
  </si>
  <si>
    <t>A513A0100</t>
  </si>
  <si>
    <t>Ravenscroft Crt, E1 (Flats, 1-19 &amp; 31-32 Essian St)</t>
  </si>
  <si>
    <t>A514A0100</t>
  </si>
  <si>
    <t>Saint Faiths Court, E1 (Flats, 1-4)</t>
  </si>
  <si>
    <t>A514A0200</t>
  </si>
  <si>
    <t>Pilkern Ridge Court, E1 (Flats, 1-6)</t>
  </si>
  <si>
    <t>A514A0300</t>
  </si>
  <si>
    <t>Rhodewell Apartments, E1 (Flats, 1-8)</t>
  </si>
  <si>
    <t>A511A0200</t>
  </si>
  <si>
    <t>Carpenter House, E1 (Flats, G01-506)</t>
  </si>
  <si>
    <t>Tower Hamlets</t>
  </si>
  <si>
    <t>E1 4RT</t>
  </si>
  <si>
    <t>E1 4RS</t>
  </si>
  <si>
    <t>E1 4RR</t>
  </si>
  <si>
    <t>E1 4RP</t>
  </si>
  <si>
    <t>E1 4SG</t>
  </si>
  <si>
    <t>E1 4RX</t>
  </si>
  <si>
    <t>E1 4RU</t>
  </si>
  <si>
    <t>E1 3FA</t>
  </si>
  <si>
    <t>E1 3FR</t>
  </si>
  <si>
    <t>E1 3FW</t>
  </si>
  <si>
    <t>E1 3FX</t>
  </si>
  <si>
    <t>E1 3FY</t>
  </si>
  <si>
    <t>E1 4FX</t>
  </si>
  <si>
    <t>E1 3FE</t>
  </si>
  <si>
    <t>E1 3FH</t>
  </si>
  <si>
    <t>E1 3FN</t>
  </si>
  <si>
    <t>E1 3DQ</t>
  </si>
  <si>
    <t>E1 3NP</t>
  </si>
  <si>
    <t>E1 3FP</t>
  </si>
  <si>
    <t>E1 4GD</t>
  </si>
  <si>
    <t>E1 4RW</t>
  </si>
  <si>
    <t>E1 4QR</t>
  </si>
  <si>
    <t>E1 4GE</t>
  </si>
  <si>
    <t>E1 4GB</t>
  </si>
  <si>
    <t>E1 4QE</t>
  </si>
  <si>
    <t>E1 4FU</t>
  </si>
  <si>
    <t>E1 4GN</t>
  </si>
  <si>
    <t>NK</t>
  </si>
  <si>
    <t>Annual Cleans</t>
  </si>
  <si>
    <t>Main Contract Value</t>
  </si>
  <si>
    <t>Consumables</t>
  </si>
  <si>
    <t>Additional Works</t>
  </si>
  <si>
    <t>Weighting for Evaluation</t>
  </si>
  <si>
    <t>Total Cost for Evaluation Purposes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</si>
</sst>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8"/>
      <name val="Century Gothic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2" fontId="11" fillId="0" borderId="0" xfId="0" applyNumberFormat="1" applyFont="1" applyAlignment="1">
      <alignment horizontal="left"/>
    </xf>
    <xf numFmtId="44" fontId="11" fillId="0" borderId="0" xfId="2" applyFont="1" applyFill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43" fontId="8" fillId="0" borderId="0" xfId="1" applyFont="1" applyFill="1" applyBorder="1" applyAlignment="1">
      <alignment horizontal="left" wrapText="1"/>
    </xf>
    <xf numFmtId="44" fontId="4" fillId="4" borderId="0" xfId="2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3" fillId="5" borderId="0" xfId="2" applyNumberFormat="1" applyFont="1" applyFill="1" applyBorder="1" applyAlignment="1" applyProtection="1">
      <alignment horizontal="left" vertical="top" wrapText="1"/>
    </xf>
    <xf numFmtId="0" fontId="4" fillId="6" borderId="0" xfId="2" applyNumberFormat="1" applyFont="1" applyFill="1" applyBorder="1" applyAlignment="1" applyProtection="1">
      <alignment horizontal="left" vertical="center"/>
    </xf>
    <xf numFmtId="0" fontId="3" fillId="5" borderId="0" xfId="2" applyNumberFormat="1" applyFont="1" applyFill="1" applyBorder="1" applyAlignment="1" applyProtection="1">
      <alignment wrapText="1"/>
    </xf>
    <xf numFmtId="0" fontId="3" fillId="5" borderId="0" xfId="2" applyNumberFormat="1" applyFont="1" applyFill="1" applyBorder="1" applyAlignment="1" applyProtection="1">
      <alignment horizontal="left" vertical="center"/>
    </xf>
    <xf numFmtId="44" fontId="4" fillId="4" borderId="0" xfId="2" applyFont="1" applyFill="1" applyBorder="1" applyAlignment="1" applyProtection="1">
      <alignment horizontal="left" vertical="center"/>
      <protection locked="0"/>
    </xf>
    <xf numFmtId="44" fontId="7" fillId="0" borderId="0" xfId="2" applyFont="1" applyBorder="1"/>
    <xf numFmtId="0" fontId="6" fillId="0" borderId="4" xfId="0" applyFont="1" applyBorder="1"/>
    <xf numFmtId="0" fontId="6" fillId="6" borderId="5" xfId="0" applyFont="1" applyFill="1" applyBorder="1"/>
    <xf numFmtId="44" fontId="6" fillId="6" borderId="5" xfId="0" applyNumberFormat="1" applyFont="1" applyFill="1" applyBorder="1"/>
    <xf numFmtId="9" fontId="12" fillId="4" borderId="4" xfId="3" applyFont="1" applyFill="1" applyBorder="1" applyProtection="1">
      <protection locked="0"/>
    </xf>
    <xf numFmtId="44" fontId="11" fillId="4" borderId="0" xfId="2" applyFont="1" applyFill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44" fontId="4" fillId="0" borderId="0" xfId="2" applyFont="1" applyFill="1" applyBorder="1" applyProtection="1"/>
    <xf numFmtId="0" fontId="4" fillId="0" borderId="0" xfId="2" applyNumberFormat="1" applyFont="1" applyFill="1" applyBorder="1" applyAlignment="1" applyProtection="1">
      <alignment horizontal="left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44" fontId="4" fillId="6" borderId="0" xfId="2" applyFont="1" applyFill="1" applyBorder="1" applyAlignment="1" applyProtection="1">
      <alignment horizontal="left" vertical="center"/>
    </xf>
    <xf numFmtId="44" fontId="4" fillId="2" borderId="0" xfId="2" applyFont="1" applyFill="1" applyBorder="1" applyAlignment="1" applyProtection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2" fontId="11" fillId="0" borderId="0" xfId="1" applyNumberFormat="1" applyFont="1" applyFill="1" applyAlignment="1">
      <alignment horizontal="left"/>
    </xf>
    <xf numFmtId="0" fontId="11" fillId="0" borderId="0" xfId="1" applyNumberFormat="1" applyFont="1" applyFill="1" applyBorder="1" applyAlignment="1">
      <alignment horizontal="left"/>
    </xf>
    <xf numFmtId="44" fontId="11" fillId="4" borderId="0" xfId="2" applyFont="1" applyFill="1" applyAlignment="1" applyProtection="1">
      <alignment horizontal="left"/>
      <protection locked="0"/>
    </xf>
    <xf numFmtId="44" fontId="11" fillId="0" borderId="0" xfId="2" applyFont="1" applyFill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9" fontId="7" fillId="0" borderId="0" xfId="0" applyNumberFormat="1" applyFont="1"/>
    <xf numFmtId="44" fontId="7" fillId="0" borderId="6" xfId="2" applyFont="1" applyBorder="1"/>
  </cellXfs>
  <cellStyles count="4">
    <cellStyle name="Comma" xfId="1" builtinId="3"/>
    <cellStyle name="Currency" xfId="2" builtinId="4"/>
    <cellStyle name="Normal" xfId="0" builtinId="0"/>
    <cellStyle name="Per cent" xfId="3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2" tint="0.5999938962981048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theme="8" tint="0.79998168889431442"/>
          <bgColor rgb="FFFF000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theme="8" tint="0.79998168889431442"/>
          <bgColor rgb="FFFF0000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solid">
          <fgColor theme="8" tint="0.79998168889431442"/>
          <bgColor rgb="FFFF0000"/>
        </patternFill>
      </fill>
      <alignment horizontal="left" vertical="top" textRotation="0" wrapText="1" indent="0" justifyLastLine="0" shrinkToFit="0" readingOrder="0"/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0.59999389629810485"/>
        </patternFill>
      </fill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protection locked="1" hidden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&quot;£&quot;* #,##0.00_-;\-&quot;£&quot;* #,##0.00_-;_-&quot;£&quot;* &quot;-&quot;??_-;_-@_-"/>
      <fill>
        <patternFill patternType="solid">
          <fgColor indexed="64"/>
          <bgColor theme="2" tint="0.5999938962981048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3815BD-D3BC-43A6-9FA8-A901658706C8}" name="Table4" displayName="Table4" ref="A1:C4" totalsRowShown="0" headerRowDxfId="58">
  <autoFilter ref="A1:C4" xr:uid="{CA3815BD-D3BC-43A6-9FA8-A901658706C8}"/>
  <tableColumns count="3">
    <tableColumn id="1" xr3:uid="{05B138B5-ACE6-4569-9976-B698DD198FD8}" name="CC Lot" dataDxfId="57"/>
    <tableColumn id="2" xr3:uid="{E42FA1F5-0666-4DB5-8B7F-C9804A3C0A52}" name="Total Cost" dataDxfId="56" dataCellStyle="Currency"/>
    <tableColumn id="3" xr3:uid="{A5A53577-FE28-4221-9F14-F8EA66ACD5FB}" name="Weighting for Evaluation" dataDxfId="55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C7AD89-BAE9-4FFA-880B-9D58AD4D8521}" name="Table3" displayName="Table3" ref="A1:AG38" totalsRowShown="0" headerRowDxfId="54" dataDxfId="53" tableBorderDxfId="52" dataCellStyle="Currency">
  <autoFilter ref="A1:AG38" xr:uid="{78C7AD89-BAE9-4FFA-880B-9D58AD4D8521}"/>
  <tableColumns count="33">
    <tableColumn id="3" xr3:uid="{9D95A63A-4584-4C6C-B9EA-9A78C7C1CAC2}" name="Block Ref" dataDxfId="51"/>
    <tableColumn id="4" xr3:uid="{20B87140-0EDC-4583-839A-462F4DFEF046}" name="Block Name" dataDxfId="50"/>
    <tableColumn id="5" xr3:uid="{A33A8EEC-6D63-436C-810E-E1BA8D322DB5}" name="Communal Cleaning Lot" dataDxfId="49"/>
    <tableColumn id="6" xr3:uid="{CF20A0A5-EF5D-4FCD-AD1A-866436D9E242}" name="Postcode" dataDxfId="48"/>
    <tableColumn id="7" xr3:uid="{61CBD418-9A50-4F88-A840-A70242C5A66D}" name="Easting" dataDxfId="47"/>
    <tableColumn id="9" xr3:uid="{BBD3D73A-786D-4972-BEC2-4707BB8014E2}" name="Northing" dataDxfId="46"/>
    <tableColumn id="8" xr3:uid="{77D9712C-A014-40EB-95BB-451EAFFFC134}" name="Borough" dataDxfId="45"/>
    <tableColumn id="10" xr3:uid="{00531054-FF67-4921-8704-F2D6D2CF4D40}" name="LQL" dataDxfId="44"/>
    <tableColumn id="36" xr3:uid="{8BE8E487-B8E1-4D83-84A9-6245991785F5}" name="Key Worker" dataDxfId="43"/>
    <tableColumn id="37" xr3:uid="{58D2CFDF-C897-410C-AE71-21CE4F45BE6A}" name="Build Year" dataDxfId="42"/>
    <tableColumn id="13" xr3:uid="{A6E1EBAB-0CA2-45ED-B470-4F54D4A42A1E}" name="No. Units" dataDxfId="41"/>
    <tableColumn id="14" xr3:uid="{CEF36A08-3816-4C9E-A76A-9CCCAF6D1F71}" name="No. Storeys (Includes Basement)" dataDxfId="40"/>
    <tableColumn id="38" xr3:uid="{11C147B1-3A2C-4422-B48D-C0710D3B9C55}" name="Basement (Y/N)" dataDxfId="39"/>
    <tableColumn id="15" xr3:uid="{F0501362-B3E8-466A-A026-40D08D3F56E8}" name="No. Lifts" dataDxfId="38"/>
    <tableColumn id="16" xr3:uid="{6C5E9646-0B83-4A1C-998B-881055798430}" name="GIFA (m²)" dataDxfId="37" dataCellStyle="Comma"/>
    <tableColumn id="39" xr3:uid="{786FE7CD-DDD6-47BA-B2FF-266FC3A71BC3}" name="GIFA Includes Stairs (Y/N)" dataDxfId="36"/>
    <tableColumn id="17" xr3:uid="{5C419DEF-2CE6-462F-AB40-990978C168CE}" name="No. Bike Stores" dataDxfId="35"/>
    <tableColumn id="35" xr3:uid="{8AC78E74-E01E-46E1-A693-CE0E85BF5697}" name="No. Bin Stores" dataDxfId="34"/>
    <tableColumn id="18" xr3:uid="{D05E317B-4247-4948-89FF-F1F0DC8BF5AB}" name="No. Kitchens" dataDxfId="33"/>
    <tableColumn id="19" xr3:uid="{2EE35470-AD83-4C27-979E-937AD2947081}" name="No. Lounges" dataDxfId="32"/>
    <tableColumn id="20" xr3:uid="{425FD536-F2AF-42DE-AF46-03E59529DA1C}" name="No. Bathrooms" dataDxfId="31"/>
    <tableColumn id="21" xr3:uid="{CC632157-F3D4-4582-A1B6-6C0348609F93}" name="No. Laundries" dataDxfId="30"/>
    <tableColumn id="22" xr3:uid="{57E14261-857D-47A3-8840-A3A49D8FA764}" name="No. Offices" dataDxfId="29"/>
    <tableColumn id="23" xr3:uid="{8E42A9EB-DE12-4D84-BD98-96EEAEE6D1BD}" name="Management Office IFA (m²)" dataDxfId="28"/>
    <tableColumn id="24" xr3:uid="{689304AB-3E1A-45A2-9728-D9F752253F43}" name="Underground Car Park" dataDxfId="27"/>
    <tableColumn id="25" xr3:uid="{A12CDD2A-4083-4B7B-9417-711C17E56A42}" name="Raised Level" dataDxfId="26"/>
    <tableColumn id="40" xr3:uid="{B5D21B77-572A-4DC5-AB2F-71F2AE50CF54}" name="Annual Cleans" dataDxfId="25"/>
    <tableColumn id="26" xr3:uid="{68860870-FFC9-44E8-80DB-CB0A0F87B794}" name="Cost per Clean" dataDxfId="24" dataCellStyle="Currency"/>
    <tableColumn id="27" xr3:uid="{1A093319-47ED-4F2E-8D6B-9574A54CC56D}" name="Overhead Included in per Clean Cost" dataDxfId="23" dataCellStyle="Currency">
      <calculatedColumnFormula>Table3[[#This Row],[Cost per Clean]]*OH</calculatedColumnFormula>
    </tableColumn>
    <tableColumn id="28" xr3:uid="{671B7AB9-06EB-48A9-B737-AB6487BCAFA4}" name="Profit per Clean" dataDxfId="22" dataCellStyle="Currency">
      <calculatedColumnFormula>Table3[[#This Row],[Cost per Clean]]*PROF</calculatedColumnFormula>
    </tableColumn>
    <tableColumn id="29" xr3:uid="{52B0260A-5CB8-4FBF-97B4-9261601F26EF}" name="Annual Cost for Cleaning" dataDxfId="21" dataCellStyle="Currency">
      <calculatedColumnFormula>Table3[[#This Row],[Cost per Clean]]*Table3[[#This Row],[Annual Cleans]]</calculatedColumnFormula>
    </tableColumn>
    <tableColumn id="30" xr3:uid="{B30D13E9-B96A-46B8-8168-652F3BD61AD2}" name="Annual Overhead" dataDxfId="20" dataCellStyle="Currency">
      <calculatedColumnFormula>Table3[[#This Row],[Annual Cost for Cleaning]]*OH</calculatedColumnFormula>
    </tableColumn>
    <tableColumn id="31" xr3:uid="{5ABD3886-B277-4794-AD69-C1CEF97E8106}" name="Annual Profit" dataDxfId="19" dataCellStyle="Currency">
      <calculatedColumnFormula>Table3[[#This Row],[Annual Cost for Cleaning]]*PROF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E186B2-E74E-4AAF-9AF2-01B564F394C7}" name="Table22" displayName="Table22" ref="A1:E29" totalsRowShown="0" headerRowDxfId="18" dataDxfId="16" headerRowBorderDxfId="17" tableBorderDxfId="15" totalsRowBorderDxfId="14">
  <tableColumns count="5">
    <tableColumn id="1" xr3:uid="{07FB7675-F955-47BC-8976-384547F57F08}" name="Product" dataDxfId="13" dataCellStyle="Currency"/>
    <tableColumn id="2" xr3:uid="{B71AA1D2-9C79-43CB-8506-A8AA9414425B}" name="Pack Size (*notional quantities)" dataDxfId="12" dataCellStyle="Currency"/>
    <tableColumn id="3" xr3:uid="{3FBB8BAA-384C-4E31-9E94-FAF4DE2AC279}" name="Price per Pack (Includes OHP)" dataDxfId="11" dataCellStyle="Currency"/>
    <tableColumn id="4" xr3:uid="{7D48BC97-50B3-4C5D-A1F8-6E27A4AE128C}" name="Overhead Included in Price per Pack" dataDxfId="10" dataCellStyle="Currency">
      <calculatedColumnFormula>Table22[[#This Row],[Price per Pack (Includes OHP)]]*OH</calculatedColumnFormula>
    </tableColumn>
    <tableColumn id="5" xr3:uid="{27B3E357-5AA8-4BB1-ACC4-5124B7C12914}" name="Profit Included in Price per Pack" dataDxfId="9" dataCellStyle="Currency">
      <calculatedColumnFormula>Table22[[#This Row],[Price per Pack (Includes OHP)]]*PROF</calculatedColumnFormula>
    </tableColumn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DFF08E-97CF-4E11-951C-1A8380AEF2C1}" name="Table43" displayName="Table43" ref="A1:F54" totalsRowShown="0" headerRowDxfId="8" dataDxfId="7" tableBorderDxfId="6">
  <tableColumns count="6">
    <tableColumn id="6" xr3:uid="{79CC2099-09ED-462C-97A4-089F1858A5A4}" name="Item Ref" dataDxfId="5"/>
    <tableColumn id="1" xr3:uid="{3318ACB9-CC94-4291-8B1E-5F3E98A308A1}" name="Additional Works Item" dataDxfId="4"/>
    <tableColumn id="2" xr3:uid="{CBBE5969-9932-43E9-9A86-6FC20EDE91C0}" name="Unit of Measure" dataDxfId="3"/>
    <tableColumn id="3" xr3:uid="{78CE8D9C-4913-4160-B873-C910213902E3}" name="Cost per Unit (Includes OHP)" dataDxfId="2" dataCellStyle="Currency"/>
    <tableColumn id="4" xr3:uid="{49D3EA94-24A0-4E8B-8ACD-0A9E7D5BB3B4}" name="Overhead Included in Cost per Unit" dataDxfId="1" dataCellStyle="Currency">
      <calculatedColumnFormula>Table43[[#This Row],[Cost per Unit (Includes OHP)]]*OH</calculatedColumnFormula>
    </tableColumn>
    <tableColumn id="5" xr3:uid="{357CEE78-90B3-4409-81C2-3D8806588805}" name="Profit Included in Cost per Unit" dataDxfId="0" dataCellStyle="Currency">
      <calculatedColumnFormula>Table43[[#This Row],[Cost per Unit (Includes OHP)]]*PROF</calculatedColumnFormula>
    </tableColumn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L&amp;Q Theme">
  <a:themeElements>
    <a:clrScheme name="L&amp;Q">
      <a:dk1>
        <a:sysClr val="windowText" lastClr="000000"/>
      </a:dk1>
      <a:lt1>
        <a:sysClr val="window" lastClr="FFFFFF"/>
      </a:lt1>
      <a:dk2>
        <a:srgbClr val="25303B"/>
      </a:dk2>
      <a:lt2>
        <a:srgbClr val="FFDE14"/>
      </a:lt2>
      <a:accent1>
        <a:srgbClr val="FFDE14"/>
      </a:accent1>
      <a:accent2>
        <a:srgbClr val="25303B"/>
      </a:accent2>
      <a:accent3>
        <a:srgbClr val="7E8462"/>
      </a:accent3>
      <a:accent4>
        <a:srgbClr val="456A79"/>
      </a:accent4>
      <a:accent5>
        <a:srgbClr val="83657F"/>
      </a:accent5>
      <a:accent6>
        <a:srgbClr val="916564"/>
      </a:accent6>
      <a:hlink>
        <a:srgbClr val="83657F"/>
      </a:hlink>
      <a:folHlink>
        <a:srgbClr val="7E846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L&amp;Q Theme" id="{D605D6DA-30C0-4A1E-80EA-D506D662B469}" vid="{3DCC399D-B03E-4276-9F72-818B031A3F89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7E3E-A2BF-484B-8A04-7FC286A59A1D}">
  <sheetPr>
    <tabColor theme="3" tint="0.249977111117893"/>
  </sheetPr>
  <dimension ref="A1:C12"/>
  <sheetViews>
    <sheetView showGridLines="0" tabSelected="1" zoomScaleNormal="100" workbookViewId="0">
      <selection activeCell="C19" sqref="C19"/>
    </sheetView>
  </sheetViews>
  <sheetFormatPr defaultColWidth="9.28515625" defaultRowHeight="12.75" x14ac:dyDescent="0.2"/>
  <cols>
    <col min="1" max="3" width="30.42578125" style="1" customWidth="1"/>
    <col min="4" max="16384" width="9.28515625" style="1"/>
  </cols>
  <sheetData>
    <row r="1" spans="1:3" x14ac:dyDescent="0.2">
      <c r="A1" s="42" t="s">
        <v>0</v>
      </c>
      <c r="B1" s="42" t="s">
        <v>1</v>
      </c>
      <c r="C1" s="43" t="s">
        <v>230</v>
      </c>
    </row>
    <row r="2" spans="1:3" x14ac:dyDescent="0.2">
      <c r="A2" s="1" t="s">
        <v>227</v>
      </c>
      <c r="B2" s="18">
        <f>SUM(Table3[Cost per Clean])</f>
        <v>0</v>
      </c>
      <c r="C2" s="44">
        <v>0.9</v>
      </c>
    </row>
    <row r="3" spans="1:3" x14ac:dyDescent="0.2">
      <c r="A3" s="1" t="s">
        <v>228</v>
      </c>
      <c r="B3" s="18">
        <f>SUM(Table22[Price per Pack (Includes OHP)])</f>
        <v>0</v>
      </c>
      <c r="C3" s="44">
        <v>0.05</v>
      </c>
    </row>
    <row r="4" spans="1:3" x14ac:dyDescent="0.2">
      <c r="A4" s="1" t="s">
        <v>229</v>
      </c>
      <c r="B4" s="18">
        <f>SUM(Table43[Cost per Unit (Includes OHP)])</f>
        <v>0</v>
      </c>
      <c r="C4" s="44">
        <v>0.05</v>
      </c>
    </row>
    <row r="5" spans="1:3" x14ac:dyDescent="0.2">
      <c r="B5" s="18"/>
      <c r="C5" s="44"/>
    </row>
    <row r="6" spans="1:3" ht="13.5" thickBot="1" x14ac:dyDescent="0.25">
      <c r="A6" s="1" t="s">
        <v>231</v>
      </c>
      <c r="B6" s="45">
        <f>(B2*C2)+(B3*C3)+(B4*C4)</f>
        <v>0</v>
      </c>
      <c r="C6" s="44"/>
    </row>
    <row r="8" spans="1:3" x14ac:dyDescent="0.2">
      <c r="A8" s="19" t="s">
        <v>2</v>
      </c>
      <c r="B8" s="22"/>
    </row>
    <row r="9" spans="1:3" ht="13.5" thickBot="1" x14ac:dyDescent="0.25">
      <c r="A9" s="20" t="s">
        <v>3</v>
      </c>
      <c r="B9" s="21">
        <f>B3*OH</f>
        <v>0</v>
      </c>
    </row>
    <row r="11" spans="1:3" x14ac:dyDescent="0.2">
      <c r="A11" s="19" t="s">
        <v>4</v>
      </c>
      <c r="B11" s="22"/>
    </row>
    <row r="12" spans="1:3" ht="13.5" thickBot="1" x14ac:dyDescent="0.25">
      <c r="A12" s="20" t="s">
        <v>5</v>
      </c>
      <c r="B12" s="21">
        <f>B3*PROF</f>
        <v>0</v>
      </c>
    </row>
  </sheetData>
  <sheetProtection algorithmName="SHA-512" hashValue="Fc2Heto7Xlh9pJaj1xtsMyuR8FxPp4MTT279mxY5mrbXPMnR9EF/Vi5D7nYvE1HGirYuqnTniN3wXWRJ3ttGWA==" saltValue="ka2FpSg+biCKMLxIAn+g/w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4D8F6-479C-4F3A-A300-31055027683C}">
  <sheetPr>
    <tabColor theme="2" tint="0.59999389629810485"/>
  </sheetPr>
  <dimension ref="A1:AG38"/>
  <sheetViews>
    <sheetView showGridLines="0" zoomScale="80" zoomScaleNormal="80" workbookViewId="0">
      <pane xSplit="3" ySplit="1" topLeftCell="O2" activePane="bottomRight" state="frozen"/>
      <selection pane="topRight" activeCell="G1" sqref="G1"/>
      <selection pane="bottomLeft" activeCell="A2" sqref="A2"/>
      <selection pane="bottomRight" activeCell="AB2" sqref="AB2:AB38"/>
    </sheetView>
  </sheetViews>
  <sheetFormatPr defaultColWidth="9.28515625" defaultRowHeight="15" x14ac:dyDescent="0.25"/>
  <cols>
    <col min="1" max="1" width="11" style="6" customWidth="1"/>
    <col min="2" max="2" width="49.7109375" style="6" customWidth="1"/>
    <col min="3" max="3" width="25.28515625" style="6" bestFit="1" customWidth="1"/>
    <col min="4" max="4" width="11.5703125" style="6" bestFit="1" customWidth="1"/>
    <col min="5" max="6" width="12.28515625" style="6" bestFit="1" customWidth="1"/>
    <col min="7" max="7" width="24.140625" style="6" bestFit="1" customWidth="1"/>
    <col min="8" max="8" width="7.140625" style="6" bestFit="1" customWidth="1"/>
    <col min="9" max="9" width="10.28515625" style="6" bestFit="1" customWidth="1"/>
    <col min="10" max="10" width="12.5703125" style="6" bestFit="1" customWidth="1"/>
    <col min="11" max="11" width="11.7109375" style="6" bestFit="1" customWidth="1"/>
    <col min="12" max="12" width="13.7109375" style="6" bestFit="1" customWidth="1"/>
    <col min="13" max="13" width="12.5703125" style="6" bestFit="1" customWidth="1"/>
    <col min="14" max="14" width="11" style="6" bestFit="1" customWidth="1"/>
    <col min="15" max="15" width="12.85546875" style="6" customWidth="1"/>
    <col min="16" max="16" width="13.85546875" style="6" bestFit="1" customWidth="1"/>
    <col min="17" max="17" width="14.5703125" style="7" bestFit="1" customWidth="1"/>
    <col min="18" max="18" width="11.28515625" style="7" customWidth="1"/>
    <col min="19" max="24" width="11.7109375" style="6" customWidth="1"/>
    <col min="25" max="27" width="12.28515625" style="6" customWidth="1"/>
    <col min="28" max="33" width="14.28515625" style="6" customWidth="1"/>
    <col min="34" max="34" width="11.42578125" style="6" customWidth="1"/>
    <col min="35" max="16384" width="9.28515625" style="6"/>
  </cols>
  <sheetData>
    <row r="1" spans="1:33" s="2" customFormat="1" ht="45" x14ac:dyDescent="0.25">
      <c r="A1" s="8" t="s">
        <v>6</v>
      </c>
      <c r="B1" s="8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 t="s">
        <v>12</v>
      </c>
      <c r="H1" s="8" t="s">
        <v>13</v>
      </c>
      <c r="I1" s="8" t="s">
        <v>14</v>
      </c>
      <c r="J1" s="8" t="s">
        <v>15</v>
      </c>
      <c r="K1" s="8" t="s">
        <v>16</v>
      </c>
      <c r="L1" s="8" t="s">
        <v>17</v>
      </c>
      <c r="M1" s="8" t="s">
        <v>18</v>
      </c>
      <c r="N1" s="8" t="s">
        <v>19</v>
      </c>
      <c r="O1" s="9" t="s">
        <v>20</v>
      </c>
      <c r="P1" s="9" t="s">
        <v>21</v>
      </c>
      <c r="Q1" s="8" t="s">
        <v>22</v>
      </c>
      <c r="R1" s="8" t="s">
        <v>23</v>
      </c>
      <c r="S1" s="8" t="s">
        <v>24</v>
      </c>
      <c r="T1" s="8" t="s">
        <v>25</v>
      </c>
      <c r="U1" s="8" t="s">
        <v>26</v>
      </c>
      <c r="V1" s="8" t="s">
        <v>27</v>
      </c>
      <c r="W1" s="8" t="s">
        <v>28</v>
      </c>
      <c r="X1" s="8" t="s">
        <v>29</v>
      </c>
      <c r="Y1" s="8" t="s">
        <v>30</v>
      </c>
      <c r="Z1" s="8" t="s">
        <v>31</v>
      </c>
      <c r="AA1" s="8" t="s">
        <v>226</v>
      </c>
      <c r="AB1" s="8" t="s">
        <v>32</v>
      </c>
      <c r="AC1" s="8" t="s">
        <v>33</v>
      </c>
      <c r="AD1" s="8" t="s">
        <v>34</v>
      </c>
      <c r="AE1" s="8" t="s">
        <v>35</v>
      </c>
      <c r="AF1" s="8" t="s">
        <v>36</v>
      </c>
      <c r="AG1" s="8" t="s">
        <v>37</v>
      </c>
    </row>
    <row r="2" spans="1:33" x14ac:dyDescent="0.25">
      <c r="A2" s="3" t="s">
        <v>123</v>
      </c>
      <c r="B2" s="3" t="s">
        <v>124</v>
      </c>
      <c r="C2" s="3" t="s">
        <v>197</v>
      </c>
      <c r="D2" s="3" t="s">
        <v>198</v>
      </c>
      <c r="E2" s="4">
        <v>536273.81050000002</v>
      </c>
      <c r="F2" s="4">
        <v>181767.00030000001</v>
      </c>
      <c r="G2" s="3" t="s">
        <v>197</v>
      </c>
      <c r="H2" s="3" t="s">
        <v>38</v>
      </c>
      <c r="I2" s="3" t="s">
        <v>38</v>
      </c>
      <c r="J2" s="3">
        <v>2007</v>
      </c>
      <c r="K2" s="3">
        <v>56</v>
      </c>
      <c r="L2" s="3" t="s">
        <v>38</v>
      </c>
      <c r="M2" s="3">
        <v>4</v>
      </c>
      <c r="N2" s="3">
        <v>0</v>
      </c>
      <c r="O2" s="4">
        <v>395.43</v>
      </c>
      <c r="P2" s="3" t="s">
        <v>39</v>
      </c>
      <c r="Q2" s="3">
        <v>1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 t="s">
        <v>40</v>
      </c>
      <c r="Y2" s="4" t="s">
        <v>39</v>
      </c>
      <c r="Z2" s="3" t="s">
        <v>38</v>
      </c>
      <c r="AA2" s="3">
        <v>52</v>
      </c>
      <c r="AB2" s="23"/>
      <c r="AC2" s="5">
        <f>Table3[[#This Row],[Cost per Clean]]*OH</f>
        <v>0</v>
      </c>
      <c r="AD2" s="5">
        <f>Table3[[#This Row],[Cost per Clean]]*PROF</f>
        <v>0</v>
      </c>
      <c r="AE2" s="5">
        <f>Table3[[#This Row],[Cost per Clean]]*Table3[[#This Row],[Annual Cleans]]</f>
        <v>0</v>
      </c>
      <c r="AF2" s="5">
        <f>Table3[[#This Row],[Annual Cost for Cleaning]]*OH</f>
        <v>0</v>
      </c>
      <c r="AG2" s="5">
        <f>Table3[[#This Row],[Annual Cost for Cleaning]]*PROF</f>
        <v>0</v>
      </c>
    </row>
    <row r="3" spans="1:33" x14ac:dyDescent="0.25">
      <c r="A3" s="3" t="s">
        <v>125</v>
      </c>
      <c r="B3" s="3" t="s">
        <v>126</v>
      </c>
      <c r="C3" s="3" t="s">
        <v>197</v>
      </c>
      <c r="D3" s="3" t="s">
        <v>199</v>
      </c>
      <c r="E3" s="4">
        <v>536320.6642</v>
      </c>
      <c r="F3" s="4">
        <v>181827.07810000001</v>
      </c>
      <c r="G3" s="3" t="s">
        <v>197</v>
      </c>
      <c r="H3" s="3" t="s">
        <v>38</v>
      </c>
      <c r="I3" s="3" t="s">
        <v>38</v>
      </c>
      <c r="J3" s="3">
        <v>2007</v>
      </c>
      <c r="K3" s="3">
        <v>56</v>
      </c>
      <c r="L3" s="3" t="s">
        <v>38</v>
      </c>
      <c r="M3" s="3">
        <v>4</v>
      </c>
      <c r="N3" s="3">
        <v>0</v>
      </c>
      <c r="O3" s="38">
        <v>388.64</v>
      </c>
      <c r="P3" s="3" t="s">
        <v>39</v>
      </c>
      <c r="Q3" s="39">
        <v>1</v>
      </c>
      <c r="R3" s="39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 t="s">
        <v>40</v>
      </c>
      <c r="Y3" s="4" t="s">
        <v>39</v>
      </c>
      <c r="Z3" s="3" t="s">
        <v>38</v>
      </c>
      <c r="AA3" s="3">
        <v>52</v>
      </c>
      <c r="AB3" s="40"/>
      <c r="AC3" s="41">
        <f>Table3[[#This Row],[Cost per Clean]]*OH</f>
        <v>0</v>
      </c>
      <c r="AD3" s="41">
        <f>Table3[[#This Row],[Cost per Clean]]*PROF</f>
        <v>0</v>
      </c>
      <c r="AE3" s="41">
        <f>Table3[[#This Row],[Cost per Clean]]*Table3[[#This Row],[Annual Cleans]]</f>
        <v>0</v>
      </c>
      <c r="AF3" s="41">
        <f>Table3[[#This Row],[Annual Cost for Cleaning]]*OH</f>
        <v>0</v>
      </c>
      <c r="AG3" s="41">
        <f>Table3[[#This Row],[Annual Cost for Cleaning]]*PROF</f>
        <v>0</v>
      </c>
    </row>
    <row r="4" spans="1:33" x14ac:dyDescent="0.25">
      <c r="A4" s="3" t="s">
        <v>127</v>
      </c>
      <c r="B4" s="3" t="s">
        <v>128</v>
      </c>
      <c r="C4" s="3" t="s">
        <v>197</v>
      </c>
      <c r="D4" s="3" t="s">
        <v>200</v>
      </c>
      <c r="E4" s="4">
        <v>536261.49600000004</v>
      </c>
      <c r="F4" s="4">
        <v>181863.40950000001</v>
      </c>
      <c r="G4" s="3" t="s">
        <v>197</v>
      </c>
      <c r="H4" s="3" t="s">
        <v>38</v>
      </c>
      <c r="I4" s="3" t="s">
        <v>38</v>
      </c>
      <c r="J4" s="3">
        <v>2007</v>
      </c>
      <c r="K4" s="3">
        <v>56</v>
      </c>
      <c r="L4" s="3" t="s">
        <v>38</v>
      </c>
      <c r="M4" s="3">
        <v>4</v>
      </c>
      <c r="N4" s="3">
        <v>0</v>
      </c>
      <c r="O4" s="38">
        <v>395.42</v>
      </c>
      <c r="P4" s="3" t="s">
        <v>39</v>
      </c>
      <c r="Q4" s="39">
        <v>1</v>
      </c>
      <c r="R4" s="39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 t="s">
        <v>40</v>
      </c>
      <c r="Y4" s="4" t="s">
        <v>39</v>
      </c>
      <c r="Z4" s="3" t="s">
        <v>38</v>
      </c>
      <c r="AA4" s="3">
        <v>52</v>
      </c>
      <c r="AB4" s="40"/>
      <c r="AC4" s="41">
        <f>Table3[[#This Row],[Cost per Clean]]*OH</f>
        <v>0</v>
      </c>
      <c r="AD4" s="41">
        <f>Table3[[#This Row],[Cost per Clean]]*PROF</f>
        <v>0</v>
      </c>
      <c r="AE4" s="41">
        <f>Table3[[#This Row],[Cost per Clean]]*Table3[[#This Row],[Annual Cleans]]</f>
        <v>0</v>
      </c>
      <c r="AF4" s="41">
        <f>Table3[[#This Row],[Annual Cost for Cleaning]]*OH</f>
        <v>0</v>
      </c>
      <c r="AG4" s="41">
        <f>Table3[[#This Row],[Annual Cost for Cleaning]]*PROF</f>
        <v>0</v>
      </c>
    </row>
    <row r="5" spans="1:33" x14ac:dyDescent="0.25">
      <c r="A5" s="3" t="s">
        <v>129</v>
      </c>
      <c r="B5" s="3" t="s">
        <v>130</v>
      </c>
      <c r="C5" s="3" t="s">
        <v>197</v>
      </c>
      <c r="D5" s="3" t="s">
        <v>201</v>
      </c>
      <c r="E5" s="4">
        <v>536308.39359999995</v>
      </c>
      <c r="F5" s="4">
        <v>181922.27050000001</v>
      </c>
      <c r="G5" s="3" t="s">
        <v>197</v>
      </c>
      <c r="H5" s="3" t="s">
        <v>38</v>
      </c>
      <c r="I5" s="3" t="s">
        <v>38</v>
      </c>
      <c r="J5" s="3">
        <v>2007</v>
      </c>
      <c r="K5" s="3">
        <v>56</v>
      </c>
      <c r="L5" s="3" t="s">
        <v>38</v>
      </c>
      <c r="M5" s="3">
        <v>4</v>
      </c>
      <c r="N5" s="3">
        <v>0</v>
      </c>
      <c r="O5" s="38">
        <v>385.81</v>
      </c>
      <c r="P5" s="3" t="s">
        <v>39</v>
      </c>
      <c r="Q5" s="39">
        <v>1</v>
      </c>
      <c r="R5" s="39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 t="s">
        <v>40</v>
      </c>
      <c r="Y5" s="4" t="s">
        <v>39</v>
      </c>
      <c r="Z5" s="3" t="s">
        <v>38</v>
      </c>
      <c r="AA5" s="3">
        <v>52</v>
      </c>
      <c r="AB5" s="40"/>
      <c r="AC5" s="41">
        <f>Table3[[#This Row],[Cost per Clean]]*OH</f>
        <v>0</v>
      </c>
      <c r="AD5" s="41">
        <f>Table3[[#This Row],[Cost per Clean]]*PROF</f>
        <v>0</v>
      </c>
      <c r="AE5" s="41">
        <f>Table3[[#This Row],[Cost per Clean]]*Table3[[#This Row],[Annual Cleans]]</f>
        <v>0</v>
      </c>
      <c r="AF5" s="41">
        <f>Table3[[#This Row],[Annual Cost for Cleaning]]*OH</f>
        <v>0</v>
      </c>
      <c r="AG5" s="41">
        <f>Table3[[#This Row],[Annual Cost for Cleaning]]*PROF</f>
        <v>0</v>
      </c>
    </row>
    <row r="6" spans="1:33" x14ac:dyDescent="0.25">
      <c r="A6" s="3" t="s">
        <v>131</v>
      </c>
      <c r="B6" s="3" t="s">
        <v>132</v>
      </c>
      <c r="C6" s="3" t="s">
        <v>197</v>
      </c>
      <c r="D6" s="3" t="s">
        <v>202</v>
      </c>
      <c r="E6" s="4">
        <v>536243.39240000001</v>
      </c>
      <c r="F6" s="4">
        <v>181790.22289999999</v>
      </c>
      <c r="G6" s="3" t="s">
        <v>197</v>
      </c>
      <c r="H6" s="3" t="s">
        <v>38</v>
      </c>
      <c r="I6" s="3" t="s">
        <v>38</v>
      </c>
      <c r="J6" s="3">
        <v>2008</v>
      </c>
      <c r="K6" s="3">
        <v>146</v>
      </c>
      <c r="L6" s="3" t="s">
        <v>38</v>
      </c>
      <c r="M6" s="3">
        <v>6</v>
      </c>
      <c r="N6" s="3">
        <v>4</v>
      </c>
      <c r="O6" s="38">
        <v>579.52</v>
      </c>
      <c r="P6" s="3" t="s">
        <v>39</v>
      </c>
      <c r="Q6" s="39">
        <v>1</v>
      </c>
      <c r="R6" s="39">
        <v>0</v>
      </c>
      <c r="S6" s="3">
        <v>0</v>
      </c>
      <c r="T6" s="3">
        <v>0</v>
      </c>
      <c r="U6" s="3">
        <v>0</v>
      </c>
      <c r="V6" s="3">
        <v>0</v>
      </c>
      <c r="W6" s="3">
        <v>1</v>
      </c>
      <c r="X6" s="3" t="s">
        <v>225</v>
      </c>
      <c r="Y6" s="4" t="s">
        <v>39</v>
      </c>
      <c r="Z6" s="3" t="s">
        <v>38</v>
      </c>
      <c r="AA6" s="3">
        <v>156</v>
      </c>
      <c r="AB6" s="40"/>
      <c r="AC6" s="41">
        <f>Table3[[#This Row],[Cost per Clean]]*OH</f>
        <v>0</v>
      </c>
      <c r="AD6" s="41">
        <f>Table3[[#This Row],[Cost per Clean]]*PROF</f>
        <v>0</v>
      </c>
      <c r="AE6" s="41">
        <f>Table3[[#This Row],[Cost per Clean]]*Table3[[#This Row],[Annual Cleans]]</f>
        <v>0</v>
      </c>
      <c r="AF6" s="41">
        <f>Table3[[#This Row],[Annual Cost for Cleaning]]*OH</f>
        <v>0</v>
      </c>
      <c r="AG6" s="41">
        <f>Table3[[#This Row],[Annual Cost for Cleaning]]*PROF</f>
        <v>0</v>
      </c>
    </row>
    <row r="7" spans="1:33" x14ac:dyDescent="0.25">
      <c r="A7" s="3" t="s">
        <v>133</v>
      </c>
      <c r="B7" s="3" t="s">
        <v>134</v>
      </c>
      <c r="C7" s="3" t="s">
        <v>197</v>
      </c>
      <c r="D7" s="3" t="s">
        <v>203</v>
      </c>
      <c r="E7" s="4">
        <v>536236.446</v>
      </c>
      <c r="F7" s="4">
        <v>181870.54399999999</v>
      </c>
      <c r="G7" s="3" t="s">
        <v>197</v>
      </c>
      <c r="H7" s="3" t="s">
        <v>38</v>
      </c>
      <c r="I7" s="3" t="s">
        <v>38</v>
      </c>
      <c r="J7" s="3">
        <v>2007</v>
      </c>
      <c r="K7" s="3">
        <v>85</v>
      </c>
      <c r="L7" s="3" t="s">
        <v>38</v>
      </c>
      <c r="M7" s="3">
        <v>4</v>
      </c>
      <c r="N7" s="3">
        <v>0</v>
      </c>
      <c r="O7" s="38">
        <v>597.03</v>
      </c>
      <c r="P7" s="3" t="s">
        <v>39</v>
      </c>
      <c r="Q7" s="39">
        <v>1</v>
      </c>
      <c r="R7" s="39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 t="s">
        <v>40</v>
      </c>
      <c r="Y7" s="4" t="s">
        <v>39</v>
      </c>
      <c r="Z7" s="3" t="s">
        <v>38</v>
      </c>
      <c r="AA7" s="3">
        <v>104</v>
      </c>
      <c r="AB7" s="40"/>
      <c r="AC7" s="41">
        <f>Table3[[#This Row],[Cost per Clean]]*OH</f>
        <v>0</v>
      </c>
      <c r="AD7" s="41">
        <f>Table3[[#This Row],[Cost per Clean]]*PROF</f>
        <v>0</v>
      </c>
      <c r="AE7" s="41">
        <f>Table3[[#This Row],[Cost per Clean]]*Table3[[#This Row],[Annual Cleans]]</f>
        <v>0</v>
      </c>
      <c r="AF7" s="41">
        <f>Table3[[#This Row],[Annual Cost for Cleaning]]*OH</f>
        <v>0</v>
      </c>
      <c r="AG7" s="41">
        <f>Table3[[#This Row],[Annual Cost for Cleaning]]*PROF</f>
        <v>0</v>
      </c>
    </row>
    <row r="8" spans="1:33" x14ac:dyDescent="0.25">
      <c r="A8" s="3" t="s">
        <v>135</v>
      </c>
      <c r="B8" s="3" t="s">
        <v>136</v>
      </c>
      <c r="C8" s="3" t="s">
        <v>197</v>
      </c>
      <c r="D8" s="3" t="s">
        <v>204</v>
      </c>
      <c r="E8" s="4">
        <v>536214.17059999995</v>
      </c>
      <c r="F8" s="4">
        <v>181912.1618</v>
      </c>
      <c r="G8" s="3" t="s">
        <v>197</v>
      </c>
      <c r="H8" s="3" t="s">
        <v>38</v>
      </c>
      <c r="I8" s="3" t="s">
        <v>38</v>
      </c>
      <c r="J8" s="3">
        <v>2007</v>
      </c>
      <c r="K8" s="3">
        <v>40</v>
      </c>
      <c r="L8" s="3" t="s">
        <v>38</v>
      </c>
      <c r="M8" s="3">
        <v>4</v>
      </c>
      <c r="N8" s="3">
        <v>0</v>
      </c>
      <c r="O8" s="38">
        <v>269.05</v>
      </c>
      <c r="P8" s="3" t="s">
        <v>39</v>
      </c>
      <c r="Q8" s="39">
        <v>1</v>
      </c>
      <c r="R8" s="39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 t="s">
        <v>40</v>
      </c>
      <c r="Y8" s="4" t="s">
        <v>39</v>
      </c>
      <c r="Z8" s="3" t="s">
        <v>38</v>
      </c>
      <c r="AA8" s="3">
        <v>52</v>
      </c>
      <c r="AB8" s="40"/>
      <c r="AC8" s="41">
        <f>Table3[[#This Row],[Cost per Clean]]*OH</f>
        <v>0</v>
      </c>
      <c r="AD8" s="41">
        <f>Table3[[#This Row],[Cost per Clean]]*PROF</f>
        <v>0</v>
      </c>
      <c r="AE8" s="41">
        <f>Table3[[#This Row],[Cost per Clean]]*Table3[[#This Row],[Annual Cleans]]</f>
        <v>0</v>
      </c>
      <c r="AF8" s="41">
        <f>Table3[[#This Row],[Annual Cost for Cleaning]]*OH</f>
        <v>0</v>
      </c>
      <c r="AG8" s="41">
        <f>Table3[[#This Row],[Annual Cost for Cleaning]]*PROF</f>
        <v>0</v>
      </c>
    </row>
    <row r="9" spans="1:33" x14ac:dyDescent="0.25">
      <c r="A9" s="3" t="s">
        <v>137</v>
      </c>
      <c r="B9" s="3" t="s">
        <v>138</v>
      </c>
      <c r="C9" s="3" t="s">
        <v>197</v>
      </c>
      <c r="D9" s="3" t="s">
        <v>205</v>
      </c>
      <c r="E9" s="4">
        <v>535897.27009999997</v>
      </c>
      <c r="F9" s="4">
        <v>181957.0765</v>
      </c>
      <c r="G9" s="3" t="s">
        <v>197</v>
      </c>
      <c r="H9" s="3" t="s">
        <v>38</v>
      </c>
      <c r="I9" s="3" t="s">
        <v>38</v>
      </c>
      <c r="J9" s="3">
        <v>2013</v>
      </c>
      <c r="K9" s="3">
        <v>29</v>
      </c>
      <c r="L9" s="3" t="s">
        <v>38</v>
      </c>
      <c r="M9" s="3">
        <v>6</v>
      </c>
      <c r="N9" s="3">
        <v>1</v>
      </c>
      <c r="O9" s="38">
        <v>750.08</v>
      </c>
      <c r="P9" s="3" t="s">
        <v>39</v>
      </c>
      <c r="Q9" s="39" t="s">
        <v>225</v>
      </c>
      <c r="R9" s="39">
        <v>1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 t="s">
        <v>40</v>
      </c>
      <c r="Y9" s="4" t="s">
        <v>38</v>
      </c>
      <c r="Z9" s="3" t="s">
        <v>38</v>
      </c>
      <c r="AA9" s="3">
        <v>52</v>
      </c>
      <c r="AB9" s="40"/>
      <c r="AC9" s="41">
        <f>Table3[[#This Row],[Cost per Clean]]*OH</f>
        <v>0</v>
      </c>
      <c r="AD9" s="41">
        <f>Table3[[#This Row],[Cost per Clean]]*PROF</f>
        <v>0</v>
      </c>
      <c r="AE9" s="41">
        <f>Table3[[#This Row],[Cost per Clean]]*Table3[[#This Row],[Annual Cleans]]</f>
        <v>0</v>
      </c>
      <c r="AF9" s="41">
        <f>Table3[[#This Row],[Annual Cost for Cleaning]]*OH</f>
        <v>0</v>
      </c>
      <c r="AG9" s="41">
        <f>Table3[[#This Row],[Annual Cost for Cleaning]]*PROF</f>
        <v>0</v>
      </c>
    </row>
    <row r="10" spans="1:33" x14ac:dyDescent="0.25">
      <c r="A10" s="3" t="s">
        <v>139</v>
      </c>
      <c r="B10" s="3" t="s">
        <v>140</v>
      </c>
      <c r="C10" s="3" t="s">
        <v>197</v>
      </c>
      <c r="D10" s="3" t="s">
        <v>206</v>
      </c>
      <c r="E10" s="4">
        <v>535836.23770000006</v>
      </c>
      <c r="F10" s="4">
        <v>181949.2469</v>
      </c>
      <c r="G10" s="3" t="s">
        <v>197</v>
      </c>
      <c r="H10" s="3" t="s">
        <v>38</v>
      </c>
      <c r="I10" s="3" t="s">
        <v>38</v>
      </c>
      <c r="J10" s="3">
        <v>2013</v>
      </c>
      <c r="K10" s="3">
        <v>15</v>
      </c>
      <c r="L10" s="3" t="s">
        <v>38</v>
      </c>
      <c r="M10" s="3">
        <v>3</v>
      </c>
      <c r="N10" s="3">
        <v>0</v>
      </c>
      <c r="O10" s="38">
        <v>70.34</v>
      </c>
      <c r="P10" s="3" t="s">
        <v>39</v>
      </c>
      <c r="Q10" s="39" t="s">
        <v>225</v>
      </c>
      <c r="R10" s="39">
        <v>1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 t="s">
        <v>40</v>
      </c>
      <c r="Y10" s="4" t="s">
        <v>38</v>
      </c>
      <c r="Z10" s="3" t="s">
        <v>38</v>
      </c>
      <c r="AA10" s="3">
        <v>52</v>
      </c>
      <c r="AB10" s="40"/>
      <c r="AC10" s="41">
        <f>Table3[[#This Row],[Cost per Clean]]*OH</f>
        <v>0</v>
      </c>
      <c r="AD10" s="41">
        <f>Table3[[#This Row],[Cost per Clean]]*PROF</f>
        <v>0</v>
      </c>
      <c r="AE10" s="41">
        <f>Table3[[#This Row],[Cost per Clean]]*Table3[[#This Row],[Annual Cleans]]</f>
        <v>0</v>
      </c>
      <c r="AF10" s="41">
        <f>Table3[[#This Row],[Annual Cost for Cleaning]]*OH</f>
        <v>0</v>
      </c>
      <c r="AG10" s="41">
        <f>Table3[[#This Row],[Annual Cost for Cleaning]]*PROF</f>
        <v>0</v>
      </c>
    </row>
    <row r="11" spans="1:33" x14ac:dyDescent="0.25">
      <c r="A11" s="3" t="s">
        <v>141</v>
      </c>
      <c r="B11" s="3" t="s">
        <v>142</v>
      </c>
      <c r="C11" s="3" t="s">
        <v>197</v>
      </c>
      <c r="D11" s="3" t="s">
        <v>207</v>
      </c>
      <c r="E11" s="4">
        <v>535879.75340000005</v>
      </c>
      <c r="F11" s="4">
        <v>181906.704</v>
      </c>
      <c r="G11" s="3" t="s">
        <v>197</v>
      </c>
      <c r="H11" s="3" t="s">
        <v>38</v>
      </c>
      <c r="I11" s="3" t="s">
        <v>38</v>
      </c>
      <c r="J11" s="3">
        <v>2013</v>
      </c>
      <c r="K11" s="3">
        <v>11</v>
      </c>
      <c r="L11" s="3" t="s">
        <v>38</v>
      </c>
      <c r="M11" s="3">
        <v>4</v>
      </c>
      <c r="N11" s="3">
        <v>0</v>
      </c>
      <c r="O11" s="38">
        <v>54.88</v>
      </c>
      <c r="P11" s="3" t="s">
        <v>39</v>
      </c>
      <c r="Q11" s="39" t="s">
        <v>225</v>
      </c>
      <c r="R11" s="39">
        <v>1</v>
      </c>
      <c r="S11" s="3">
        <v>0</v>
      </c>
      <c r="T11" s="3">
        <v>0</v>
      </c>
      <c r="U11" s="3">
        <v>0</v>
      </c>
      <c r="V11" s="3">
        <v>0</v>
      </c>
      <c r="W11" s="3">
        <v>1</v>
      </c>
      <c r="X11" s="3" t="s">
        <v>225</v>
      </c>
      <c r="Y11" s="4" t="s">
        <v>38</v>
      </c>
      <c r="Z11" s="3" t="s">
        <v>38</v>
      </c>
      <c r="AA11" s="3">
        <v>52</v>
      </c>
      <c r="AB11" s="40"/>
      <c r="AC11" s="41">
        <f>Table3[[#This Row],[Cost per Clean]]*OH</f>
        <v>0</v>
      </c>
      <c r="AD11" s="41">
        <f>Table3[[#This Row],[Cost per Clean]]*PROF</f>
        <v>0</v>
      </c>
      <c r="AE11" s="41">
        <f>Table3[[#This Row],[Cost per Clean]]*Table3[[#This Row],[Annual Cleans]]</f>
        <v>0</v>
      </c>
      <c r="AF11" s="41">
        <f>Table3[[#This Row],[Annual Cost for Cleaning]]*OH</f>
        <v>0</v>
      </c>
      <c r="AG11" s="41">
        <f>Table3[[#This Row],[Annual Cost for Cleaning]]*PROF</f>
        <v>0</v>
      </c>
    </row>
    <row r="12" spans="1:33" x14ac:dyDescent="0.25">
      <c r="A12" s="3" t="s">
        <v>143</v>
      </c>
      <c r="B12" s="3" t="s">
        <v>144</v>
      </c>
      <c r="C12" s="3" t="s">
        <v>197</v>
      </c>
      <c r="D12" s="3" t="s">
        <v>208</v>
      </c>
      <c r="E12" s="4">
        <v>535838.38809999998</v>
      </c>
      <c r="F12" s="4">
        <v>181913.27220000001</v>
      </c>
      <c r="G12" s="3" t="s">
        <v>197</v>
      </c>
      <c r="H12" s="3" t="s">
        <v>38</v>
      </c>
      <c r="I12" s="3" t="s">
        <v>38</v>
      </c>
      <c r="J12" s="3">
        <v>2013</v>
      </c>
      <c r="K12" s="3">
        <v>13</v>
      </c>
      <c r="L12" s="3" t="s">
        <v>38</v>
      </c>
      <c r="M12" s="3">
        <v>2</v>
      </c>
      <c r="N12" s="3">
        <v>0</v>
      </c>
      <c r="O12" s="38">
        <v>166.13</v>
      </c>
      <c r="P12" s="3" t="s">
        <v>39</v>
      </c>
      <c r="Q12" s="39" t="s">
        <v>225</v>
      </c>
      <c r="R12" s="39">
        <v>1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 t="s">
        <v>40</v>
      </c>
      <c r="Y12" s="4" t="s">
        <v>38</v>
      </c>
      <c r="Z12" s="3" t="s">
        <v>38</v>
      </c>
      <c r="AA12" s="3">
        <v>52</v>
      </c>
      <c r="AB12" s="40"/>
      <c r="AC12" s="41">
        <f>Table3[[#This Row],[Cost per Clean]]*OH</f>
        <v>0</v>
      </c>
      <c r="AD12" s="41">
        <f>Table3[[#This Row],[Cost per Clean]]*PROF</f>
        <v>0</v>
      </c>
      <c r="AE12" s="41">
        <f>Table3[[#This Row],[Cost per Clean]]*Table3[[#This Row],[Annual Cleans]]</f>
        <v>0</v>
      </c>
      <c r="AF12" s="41">
        <f>Table3[[#This Row],[Annual Cost for Cleaning]]*OH</f>
        <v>0</v>
      </c>
      <c r="AG12" s="41">
        <f>Table3[[#This Row],[Annual Cost for Cleaning]]*PROF</f>
        <v>0</v>
      </c>
    </row>
    <row r="13" spans="1:33" x14ac:dyDescent="0.25">
      <c r="A13" s="3" t="s">
        <v>145</v>
      </c>
      <c r="B13" s="3" t="s">
        <v>146</v>
      </c>
      <c r="C13" s="3" t="s">
        <v>197</v>
      </c>
      <c r="D13" s="3" t="s">
        <v>209</v>
      </c>
      <c r="E13" s="4">
        <v>535827.77679999999</v>
      </c>
      <c r="F13" s="4">
        <v>181934.19880000001</v>
      </c>
      <c r="G13" s="3" t="s">
        <v>197</v>
      </c>
      <c r="H13" s="3" t="s">
        <v>38</v>
      </c>
      <c r="I13" s="3" t="s">
        <v>38</v>
      </c>
      <c r="J13" s="3">
        <v>2013</v>
      </c>
      <c r="K13" s="3">
        <v>53</v>
      </c>
      <c r="L13" s="3" t="s">
        <v>38</v>
      </c>
      <c r="M13" s="3">
        <v>9</v>
      </c>
      <c r="N13" s="3">
        <v>2</v>
      </c>
      <c r="O13" s="38">
        <v>656.84</v>
      </c>
      <c r="P13" s="3" t="s">
        <v>39</v>
      </c>
      <c r="Q13" s="39" t="s">
        <v>225</v>
      </c>
      <c r="R13" s="39">
        <v>1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 t="s">
        <v>40</v>
      </c>
      <c r="Y13" s="4" t="s">
        <v>38</v>
      </c>
      <c r="Z13" s="3" t="s">
        <v>38</v>
      </c>
      <c r="AA13" s="3">
        <v>52</v>
      </c>
      <c r="AB13" s="40"/>
      <c r="AC13" s="41">
        <f>Table3[[#This Row],[Cost per Clean]]*OH</f>
        <v>0</v>
      </c>
      <c r="AD13" s="41">
        <f>Table3[[#This Row],[Cost per Clean]]*PROF</f>
        <v>0</v>
      </c>
      <c r="AE13" s="41">
        <f>Table3[[#This Row],[Cost per Clean]]*Table3[[#This Row],[Annual Cleans]]</f>
        <v>0</v>
      </c>
      <c r="AF13" s="41">
        <f>Table3[[#This Row],[Annual Cost for Cleaning]]*OH</f>
        <v>0</v>
      </c>
      <c r="AG13" s="41">
        <f>Table3[[#This Row],[Annual Cost for Cleaning]]*PROF</f>
        <v>0</v>
      </c>
    </row>
    <row r="14" spans="1:33" x14ac:dyDescent="0.25">
      <c r="A14" s="3" t="s">
        <v>147</v>
      </c>
      <c r="B14" s="3" t="s">
        <v>148</v>
      </c>
      <c r="C14" s="3" t="s">
        <v>197</v>
      </c>
      <c r="D14" s="3" t="s">
        <v>206</v>
      </c>
      <c r="E14" s="4">
        <v>535990.64919999999</v>
      </c>
      <c r="F14" s="4">
        <v>181972.17189999999</v>
      </c>
      <c r="G14" s="3" t="s">
        <v>197</v>
      </c>
      <c r="H14" s="3" t="s">
        <v>38</v>
      </c>
      <c r="I14" s="3" t="s">
        <v>38</v>
      </c>
      <c r="J14" s="3">
        <v>2013</v>
      </c>
      <c r="K14" s="3">
        <v>18</v>
      </c>
      <c r="L14" s="3" t="s">
        <v>38</v>
      </c>
      <c r="M14" s="3">
        <v>2</v>
      </c>
      <c r="N14" s="3">
        <v>0</v>
      </c>
      <c r="O14" s="38">
        <v>266.10000000000002</v>
      </c>
      <c r="P14" s="3" t="s">
        <v>39</v>
      </c>
      <c r="Q14" s="39" t="s">
        <v>225</v>
      </c>
      <c r="R14" s="39">
        <v>1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 t="s">
        <v>40</v>
      </c>
      <c r="Y14" s="4" t="s">
        <v>38</v>
      </c>
      <c r="Z14" s="3" t="s">
        <v>38</v>
      </c>
      <c r="AA14" s="3">
        <v>52</v>
      </c>
      <c r="AB14" s="40"/>
      <c r="AC14" s="41">
        <f>Table3[[#This Row],[Cost per Clean]]*OH</f>
        <v>0</v>
      </c>
      <c r="AD14" s="41">
        <f>Table3[[#This Row],[Cost per Clean]]*PROF</f>
        <v>0</v>
      </c>
      <c r="AE14" s="41">
        <f>Table3[[#This Row],[Cost per Clean]]*Table3[[#This Row],[Annual Cleans]]</f>
        <v>0</v>
      </c>
      <c r="AF14" s="41">
        <f>Table3[[#This Row],[Annual Cost for Cleaning]]*OH</f>
        <v>0</v>
      </c>
      <c r="AG14" s="41">
        <f>Table3[[#This Row],[Annual Cost for Cleaning]]*PROF</f>
        <v>0</v>
      </c>
    </row>
    <row r="15" spans="1:33" x14ac:dyDescent="0.25">
      <c r="A15" s="3" t="s">
        <v>149</v>
      </c>
      <c r="B15" s="3" t="s">
        <v>150</v>
      </c>
      <c r="C15" s="3" t="s">
        <v>197</v>
      </c>
      <c r="D15" s="3" t="s">
        <v>210</v>
      </c>
      <c r="E15" s="4">
        <v>535981.83409999998</v>
      </c>
      <c r="F15" s="4">
        <v>181982.3805</v>
      </c>
      <c r="G15" s="3" t="s">
        <v>197</v>
      </c>
      <c r="H15" s="3" t="s">
        <v>38</v>
      </c>
      <c r="I15" s="3" t="s">
        <v>38</v>
      </c>
      <c r="J15" s="3">
        <v>2013</v>
      </c>
      <c r="K15" s="3">
        <v>29</v>
      </c>
      <c r="L15" s="3" t="s">
        <v>38</v>
      </c>
      <c r="M15" s="3">
        <v>7</v>
      </c>
      <c r="N15" s="3">
        <v>1</v>
      </c>
      <c r="O15" s="38">
        <v>814.43</v>
      </c>
      <c r="P15" s="3" t="s">
        <v>39</v>
      </c>
      <c r="Q15" s="39" t="s">
        <v>225</v>
      </c>
      <c r="R15" s="39">
        <v>1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 t="s">
        <v>40</v>
      </c>
      <c r="Y15" s="4" t="s">
        <v>38</v>
      </c>
      <c r="Z15" s="3" t="s">
        <v>38</v>
      </c>
      <c r="AA15" s="3">
        <v>52</v>
      </c>
      <c r="AB15" s="40"/>
      <c r="AC15" s="41">
        <f>Table3[[#This Row],[Cost per Clean]]*OH</f>
        <v>0</v>
      </c>
      <c r="AD15" s="41">
        <f>Table3[[#This Row],[Cost per Clean]]*PROF</f>
        <v>0</v>
      </c>
      <c r="AE15" s="41">
        <f>Table3[[#This Row],[Cost per Clean]]*Table3[[#This Row],[Annual Cleans]]</f>
        <v>0</v>
      </c>
      <c r="AF15" s="41">
        <f>Table3[[#This Row],[Annual Cost for Cleaning]]*OH</f>
        <v>0</v>
      </c>
      <c r="AG15" s="41">
        <f>Table3[[#This Row],[Annual Cost for Cleaning]]*PROF</f>
        <v>0</v>
      </c>
    </row>
    <row r="16" spans="1:33" x14ac:dyDescent="0.25">
      <c r="A16" s="3" t="s">
        <v>151</v>
      </c>
      <c r="B16" s="3" t="s">
        <v>152</v>
      </c>
      <c r="C16" s="3" t="s">
        <v>197</v>
      </c>
      <c r="D16" s="3" t="s">
        <v>211</v>
      </c>
      <c r="E16" s="4">
        <v>535982.71829999995</v>
      </c>
      <c r="F16" s="4">
        <v>181936.40820000001</v>
      </c>
      <c r="G16" s="3" t="s">
        <v>197</v>
      </c>
      <c r="H16" s="3" t="s">
        <v>38</v>
      </c>
      <c r="I16" s="3" t="s">
        <v>38</v>
      </c>
      <c r="J16" s="3">
        <v>2013</v>
      </c>
      <c r="K16" s="3">
        <v>53</v>
      </c>
      <c r="L16" s="3" t="s">
        <v>38</v>
      </c>
      <c r="M16" s="3">
        <v>9</v>
      </c>
      <c r="N16" s="3">
        <v>2</v>
      </c>
      <c r="O16" s="38">
        <v>481.72</v>
      </c>
      <c r="P16" s="3" t="s">
        <v>39</v>
      </c>
      <c r="Q16" s="39" t="s">
        <v>225</v>
      </c>
      <c r="R16" s="39">
        <v>1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 t="s">
        <v>40</v>
      </c>
      <c r="Y16" s="4" t="s">
        <v>38</v>
      </c>
      <c r="Z16" s="3" t="s">
        <v>38</v>
      </c>
      <c r="AA16" s="3">
        <v>52</v>
      </c>
      <c r="AB16" s="40"/>
      <c r="AC16" s="41">
        <f>Table3[[#This Row],[Cost per Clean]]*OH</f>
        <v>0</v>
      </c>
      <c r="AD16" s="41">
        <f>Table3[[#This Row],[Cost per Clean]]*PROF</f>
        <v>0</v>
      </c>
      <c r="AE16" s="41">
        <f>Table3[[#This Row],[Cost per Clean]]*Table3[[#This Row],[Annual Cleans]]</f>
        <v>0</v>
      </c>
      <c r="AF16" s="41">
        <f>Table3[[#This Row],[Annual Cost for Cleaning]]*OH</f>
        <v>0</v>
      </c>
      <c r="AG16" s="41">
        <f>Table3[[#This Row],[Annual Cost for Cleaning]]*PROF</f>
        <v>0</v>
      </c>
    </row>
    <row r="17" spans="1:33" x14ac:dyDescent="0.25">
      <c r="A17" s="3" t="s">
        <v>153</v>
      </c>
      <c r="B17" s="3" t="s">
        <v>154</v>
      </c>
      <c r="C17" s="3" t="s">
        <v>197</v>
      </c>
      <c r="D17" s="3" t="s">
        <v>206</v>
      </c>
      <c r="E17" s="4">
        <v>535948.65469999996</v>
      </c>
      <c r="F17" s="4">
        <v>181990.5785</v>
      </c>
      <c r="G17" s="3" t="s">
        <v>197</v>
      </c>
      <c r="H17" s="3" t="s">
        <v>38</v>
      </c>
      <c r="I17" s="3" t="s">
        <v>38</v>
      </c>
      <c r="J17" s="3">
        <v>2013</v>
      </c>
      <c r="K17" s="3">
        <v>14</v>
      </c>
      <c r="L17" s="3" t="s">
        <v>38</v>
      </c>
      <c r="M17" s="3">
        <v>4</v>
      </c>
      <c r="N17" s="3">
        <v>0</v>
      </c>
      <c r="O17" s="38">
        <v>70.34</v>
      </c>
      <c r="P17" s="3" t="s">
        <v>39</v>
      </c>
      <c r="Q17" s="39" t="s">
        <v>225</v>
      </c>
      <c r="R17" s="39">
        <v>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 t="s">
        <v>40</v>
      </c>
      <c r="Y17" s="4" t="s">
        <v>38</v>
      </c>
      <c r="Z17" s="3" t="s">
        <v>38</v>
      </c>
      <c r="AA17" s="3">
        <v>52</v>
      </c>
      <c r="AB17" s="40"/>
      <c r="AC17" s="41">
        <f>Table3[[#This Row],[Cost per Clean]]*OH</f>
        <v>0</v>
      </c>
      <c r="AD17" s="41">
        <f>Table3[[#This Row],[Cost per Clean]]*PROF</f>
        <v>0</v>
      </c>
      <c r="AE17" s="41">
        <f>Table3[[#This Row],[Cost per Clean]]*Table3[[#This Row],[Annual Cleans]]</f>
        <v>0</v>
      </c>
      <c r="AF17" s="41">
        <f>Table3[[#This Row],[Annual Cost for Cleaning]]*OH</f>
        <v>0</v>
      </c>
      <c r="AG17" s="41">
        <f>Table3[[#This Row],[Annual Cost for Cleaning]]*PROF</f>
        <v>0</v>
      </c>
    </row>
    <row r="18" spans="1:33" x14ac:dyDescent="0.25">
      <c r="A18" s="3" t="s">
        <v>155</v>
      </c>
      <c r="B18" s="3" t="s">
        <v>156</v>
      </c>
      <c r="C18" s="3" t="s">
        <v>197</v>
      </c>
      <c r="D18" s="3" t="s">
        <v>212</v>
      </c>
      <c r="E18" s="4">
        <v>535966.29</v>
      </c>
      <c r="F18" s="4">
        <v>181931.97</v>
      </c>
      <c r="G18" s="3" t="s">
        <v>197</v>
      </c>
      <c r="H18" s="3" t="s">
        <v>38</v>
      </c>
      <c r="I18" s="3" t="s">
        <v>38</v>
      </c>
      <c r="J18" s="3">
        <v>2013</v>
      </c>
      <c r="K18" s="3">
        <v>9</v>
      </c>
      <c r="L18" s="3" t="s">
        <v>38</v>
      </c>
      <c r="M18" s="3">
        <v>4</v>
      </c>
      <c r="N18" s="3">
        <v>0</v>
      </c>
      <c r="O18" s="38">
        <v>54.88</v>
      </c>
      <c r="P18" s="3" t="s">
        <v>39</v>
      </c>
      <c r="Q18" s="39" t="s">
        <v>225</v>
      </c>
      <c r="R18" s="39">
        <v>1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 t="s">
        <v>40</v>
      </c>
      <c r="Y18" s="4" t="s">
        <v>38</v>
      </c>
      <c r="Z18" s="3" t="s">
        <v>38</v>
      </c>
      <c r="AA18" s="3">
        <v>52</v>
      </c>
      <c r="AB18" s="40"/>
      <c r="AC18" s="41">
        <f>Table3[[#This Row],[Cost per Clean]]*OH</f>
        <v>0</v>
      </c>
      <c r="AD18" s="41">
        <f>Table3[[#This Row],[Cost per Clean]]*PROF</f>
        <v>0</v>
      </c>
      <c r="AE18" s="41">
        <f>Table3[[#This Row],[Cost per Clean]]*Table3[[#This Row],[Annual Cleans]]</f>
        <v>0</v>
      </c>
      <c r="AF18" s="41">
        <f>Table3[[#This Row],[Annual Cost for Cleaning]]*OH</f>
        <v>0</v>
      </c>
      <c r="AG18" s="41">
        <f>Table3[[#This Row],[Annual Cost for Cleaning]]*PROF</f>
        <v>0</v>
      </c>
    </row>
    <row r="19" spans="1:33" x14ac:dyDescent="0.25">
      <c r="A19" s="3" t="s">
        <v>157</v>
      </c>
      <c r="B19" s="3" t="s">
        <v>158</v>
      </c>
      <c r="C19" s="3" t="s">
        <v>197</v>
      </c>
      <c r="D19" s="3" t="s">
        <v>213</v>
      </c>
      <c r="E19" s="4">
        <v>535936.83180000004</v>
      </c>
      <c r="F19" s="4">
        <v>181923.59529999999</v>
      </c>
      <c r="G19" s="3" t="s">
        <v>197</v>
      </c>
      <c r="H19" s="3" t="s">
        <v>38</v>
      </c>
      <c r="I19" s="3" t="s">
        <v>38</v>
      </c>
      <c r="J19" s="3">
        <v>2013</v>
      </c>
      <c r="K19" s="3">
        <v>32</v>
      </c>
      <c r="L19" s="3" t="s">
        <v>38</v>
      </c>
      <c r="M19" s="3">
        <v>6</v>
      </c>
      <c r="N19" s="3">
        <v>1</v>
      </c>
      <c r="O19" s="38">
        <v>750.08</v>
      </c>
      <c r="P19" s="3" t="s">
        <v>39</v>
      </c>
      <c r="Q19" s="39" t="s">
        <v>225</v>
      </c>
      <c r="R19" s="39">
        <v>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 t="s">
        <v>40</v>
      </c>
      <c r="Y19" s="4" t="s">
        <v>38</v>
      </c>
      <c r="Z19" s="3" t="s">
        <v>38</v>
      </c>
      <c r="AA19" s="3">
        <v>52</v>
      </c>
      <c r="AB19" s="40"/>
      <c r="AC19" s="41">
        <f>Table3[[#This Row],[Cost per Clean]]*OH</f>
        <v>0</v>
      </c>
      <c r="AD19" s="41">
        <f>Table3[[#This Row],[Cost per Clean]]*PROF</f>
        <v>0</v>
      </c>
      <c r="AE19" s="41">
        <f>Table3[[#This Row],[Cost per Clean]]*Table3[[#This Row],[Annual Cleans]]</f>
        <v>0</v>
      </c>
      <c r="AF19" s="41">
        <f>Table3[[#This Row],[Annual Cost for Cleaning]]*OH</f>
        <v>0</v>
      </c>
      <c r="AG19" s="41">
        <f>Table3[[#This Row],[Annual Cost for Cleaning]]*PROF</f>
        <v>0</v>
      </c>
    </row>
    <row r="20" spans="1:33" x14ac:dyDescent="0.25">
      <c r="A20" s="3" t="s">
        <v>159</v>
      </c>
      <c r="B20" s="3" t="s">
        <v>160</v>
      </c>
      <c r="C20" s="3" t="s">
        <v>197</v>
      </c>
      <c r="D20" s="3" t="s">
        <v>214</v>
      </c>
      <c r="E20" s="4">
        <v>535918.47930000001</v>
      </c>
      <c r="F20" s="4">
        <v>181964.18309999999</v>
      </c>
      <c r="G20" s="3" t="s">
        <v>197</v>
      </c>
      <c r="H20" s="3" t="s">
        <v>38</v>
      </c>
      <c r="I20" s="3" t="s">
        <v>38</v>
      </c>
      <c r="J20" s="3">
        <v>2013</v>
      </c>
      <c r="K20" s="3">
        <v>28</v>
      </c>
      <c r="L20" s="3" t="s">
        <v>38</v>
      </c>
      <c r="M20" s="3">
        <v>6</v>
      </c>
      <c r="N20" s="3">
        <v>1</v>
      </c>
      <c r="O20" s="38">
        <v>424.23</v>
      </c>
      <c r="P20" s="3" t="s">
        <v>39</v>
      </c>
      <c r="Q20" s="39" t="s">
        <v>225</v>
      </c>
      <c r="R20" s="39">
        <v>1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 t="s">
        <v>40</v>
      </c>
      <c r="Y20" s="4" t="s">
        <v>38</v>
      </c>
      <c r="Z20" s="3" t="s">
        <v>38</v>
      </c>
      <c r="AA20" s="3">
        <v>52</v>
      </c>
      <c r="AB20" s="40"/>
      <c r="AC20" s="41">
        <f>Table3[[#This Row],[Cost per Clean]]*OH</f>
        <v>0</v>
      </c>
      <c r="AD20" s="41">
        <f>Table3[[#This Row],[Cost per Clean]]*PROF</f>
        <v>0</v>
      </c>
      <c r="AE20" s="41">
        <f>Table3[[#This Row],[Cost per Clean]]*Table3[[#This Row],[Annual Cleans]]</f>
        <v>0</v>
      </c>
      <c r="AF20" s="41">
        <f>Table3[[#This Row],[Annual Cost for Cleaning]]*OH</f>
        <v>0</v>
      </c>
      <c r="AG20" s="41">
        <f>Table3[[#This Row],[Annual Cost for Cleaning]]*PROF</f>
        <v>0</v>
      </c>
    </row>
    <row r="21" spans="1:33" x14ac:dyDescent="0.25">
      <c r="A21" s="3" t="s">
        <v>161</v>
      </c>
      <c r="B21" s="3" t="s">
        <v>162</v>
      </c>
      <c r="C21" s="3" t="s">
        <v>197</v>
      </c>
      <c r="D21" s="3" t="s">
        <v>212</v>
      </c>
      <c r="E21" s="4">
        <v>535951.32510000002</v>
      </c>
      <c r="F21" s="4">
        <v>181903.3621</v>
      </c>
      <c r="G21" s="3" t="s">
        <v>197</v>
      </c>
      <c r="H21" s="3" t="s">
        <v>38</v>
      </c>
      <c r="I21" s="3" t="s">
        <v>38</v>
      </c>
      <c r="J21" s="3">
        <v>2013</v>
      </c>
      <c r="K21" s="3">
        <v>13</v>
      </c>
      <c r="L21" s="3" t="s">
        <v>38</v>
      </c>
      <c r="M21" s="3">
        <v>4</v>
      </c>
      <c r="N21" s="3">
        <v>0</v>
      </c>
      <c r="O21" s="38">
        <v>70.34</v>
      </c>
      <c r="P21" s="3" t="s">
        <v>39</v>
      </c>
      <c r="Q21" s="39" t="s">
        <v>225</v>
      </c>
      <c r="R21" s="39">
        <v>1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 t="s">
        <v>40</v>
      </c>
      <c r="Y21" s="4" t="s">
        <v>38</v>
      </c>
      <c r="Z21" s="3" t="s">
        <v>38</v>
      </c>
      <c r="AA21" s="3">
        <v>52</v>
      </c>
      <c r="AB21" s="40"/>
      <c r="AC21" s="41">
        <f>Table3[[#This Row],[Cost per Clean]]*OH</f>
        <v>0</v>
      </c>
      <c r="AD21" s="41">
        <f>Table3[[#This Row],[Cost per Clean]]*PROF</f>
        <v>0</v>
      </c>
      <c r="AE21" s="41">
        <f>Table3[[#This Row],[Cost per Clean]]*Table3[[#This Row],[Annual Cleans]]</f>
        <v>0</v>
      </c>
      <c r="AF21" s="41">
        <f>Table3[[#This Row],[Annual Cost for Cleaning]]*OH</f>
        <v>0</v>
      </c>
      <c r="AG21" s="41">
        <f>Table3[[#This Row],[Annual Cost for Cleaning]]*PROF</f>
        <v>0</v>
      </c>
    </row>
    <row r="22" spans="1:33" x14ac:dyDescent="0.25">
      <c r="A22" s="3" t="s">
        <v>163</v>
      </c>
      <c r="B22" s="3" t="s">
        <v>164</v>
      </c>
      <c r="C22" s="3" t="s">
        <v>197</v>
      </c>
      <c r="D22" s="3" t="s">
        <v>215</v>
      </c>
      <c r="E22" s="4">
        <v>535974.65249999997</v>
      </c>
      <c r="F22" s="4">
        <v>181864.9731</v>
      </c>
      <c r="G22" s="3" t="s">
        <v>197</v>
      </c>
      <c r="H22" s="3" t="s">
        <v>38</v>
      </c>
      <c r="I22" s="3" t="s">
        <v>38</v>
      </c>
      <c r="J22" s="3">
        <v>2013</v>
      </c>
      <c r="K22" s="3">
        <v>10</v>
      </c>
      <c r="L22" s="3" t="s">
        <v>38</v>
      </c>
      <c r="M22" s="3">
        <v>4</v>
      </c>
      <c r="N22" s="3">
        <v>0</v>
      </c>
      <c r="O22" s="38">
        <v>54.88</v>
      </c>
      <c r="P22" s="3" t="s">
        <v>39</v>
      </c>
      <c r="Q22" s="39" t="s">
        <v>225</v>
      </c>
      <c r="R22" s="39">
        <v>1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 t="s">
        <v>40</v>
      </c>
      <c r="Y22" s="4" t="s">
        <v>38</v>
      </c>
      <c r="Z22" s="3" t="s">
        <v>38</v>
      </c>
      <c r="AA22" s="3">
        <v>52</v>
      </c>
      <c r="AB22" s="40"/>
      <c r="AC22" s="41">
        <f>Table3[[#This Row],[Cost per Clean]]*OH</f>
        <v>0</v>
      </c>
      <c r="AD22" s="41">
        <f>Table3[[#This Row],[Cost per Clean]]*PROF</f>
        <v>0</v>
      </c>
      <c r="AE22" s="41">
        <f>Table3[[#This Row],[Cost per Clean]]*Table3[[#This Row],[Annual Cleans]]</f>
        <v>0</v>
      </c>
      <c r="AF22" s="41">
        <f>Table3[[#This Row],[Annual Cost for Cleaning]]*OH</f>
        <v>0</v>
      </c>
      <c r="AG22" s="41">
        <f>Table3[[#This Row],[Annual Cost for Cleaning]]*PROF</f>
        <v>0</v>
      </c>
    </row>
    <row r="23" spans="1:33" x14ac:dyDescent="0.25">
      <c r="A23" s="3" t="s">
        <v>165</v>
      </c>
      <c r="B23" s="3" t="s">
        <v>166</v>
      </c>
      <c r="C23" s="3" t="s">
        <v>197</v>
      </c>
      <c r="D23" s="3" t="s">
        <v>216</v>
      </c>
      <c r="E23" s="4">
        <v>535931.83640000003</v>
      </c>
      <c r="F23" s="4">
        <v>181898.6925</v>
      </c>
      <c r="G23" s="3" t="s">
        <v>197</v>
      </c>
      <c r="H23" s="3" t="s">
        <v>38</v>
      </c>
      <c r="I23" s="3" t="s">
        <v>38</v>
      </c>
      <c r="J23" s="3">
        <v>2013</v>
      </c>
      <c r="K23" s="3">
        <v>43</v>
      </c>
      <c r="L23" s="3" t="s">
        <v>38</v>
      </c>
      <c r="M23" s="3">
        <v>6</v>
      </c>
      <c r="N23" s="3">
        <v>2</v>
      </c>
      <c r="O23" s="38">
        <v>401.06</v>
      </c>
      <c r="P23" s="3" t="s">
        <v>39</v>
      </c>
      <c r="Q23" s="39" t="s">
        <v>225</v>
      </c>
      <c r="R23" s="39">
        <v>1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 t="s">
        <v>40</v>
      </c>
      <c r="Y23" s="4" t="s">
        <v>38</v>
      </c>
      <c r="Z23" s="3" t="s">
        <v>38</v>
      </c>
      <c r="AA23" s="3">
        <v>52</v>
      </c>
      <c r="AB23" s="40"/>
      <c r="AC23" s="41">
        <f>Table3[[#This Row],[Cost per Clean]]*OH</f>
        <v>0</v>
      </c>
      <c r="AD23" s="41">
        <f>Table3[[#This Row],[Cost per Clean]]*PROF</f>
        <v>0</v>
      </c>
      <c r="AE23" s="41">
        <f>Table3[[#This Row],[Cost per Clean]]*Table3[[#This Row],[Annual Cleans]]</f>
        <v>0</v>
      </c>
      <c r="AF23" s="41">
        <f>Table3[[#This Row],[Annual Cost for Cleaning]]*OH</f>
        <v>0</v>
      </c>
      <c r="AG23" s="41">
        <f>Table3[[#This Row],[Annual Cost for Cleaning]]*PROF</f>
        <v>0</v>
      </c>
    </row>
    <row r="24" spans="1:33" x14ac:dyDescent="0.25">
      <c r="A24" s="3" t="s">
        <v>167</v>
      </c>
      <c r="B24" s="3" t="s">
        <v>168</v>
      </c>
      <c r="C24" s="3" t="s">
        <v>197</v>
      </c>
      <c r="D24" s="3" t="s">
        <v>217</v>
      </c>
      <c r="E24" s="4">
        <v>536085.52960000001</v>
      </c>
      <c r="F24" s="4">
        <v>181798.67499999999</v>
      </c>
      <c r="G24" s="3" t="s">
        <v>197</v>
      </c>
      <c r="H24" s="3" t="s">
        <v>38</v>
      </c>
      <c r="I24" s="3" t="s">
        <v>38</v>
      </c>
      <c r="J24" s="3">
        <v>2013</v>
      </c>
      <c r="K24" s="3">
        <v>15</v>
      </c>
      <c r="L24" s="3" t="s">
        <v>38</v>
      </c>
      <c r="M24" s="3">
        <v>4</v>
      </c>
      <c r="N24" s="3">
        <v>0</v>
      </c>
      <c r="O24" s="38">
        <v>149.18</v>
      </c>
      <c r="P24" s="3" t="s">
        <v>39</v>
      </c>
      <c r="Q24" s="39">
        <v>1</v>
      </c>
      <c r="R24" s="39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 t="s">
        <v>40</v>
      </c>
      <c r="Y24" s="4" t="s">
        <v>38</v>
      </c>
      <c r="Z24" s="3" t="s">
        <v>38</v>
      </c>
      <c r="AA24" s="3">
        <v>104</v>
      </c>
      <c r="AB24" s="40"/>
      <c r="AC24" s="41">
        <f>Table3[[#This Row],[Cost per Clean]]*OH</f>
        <v>0</v>
      </c>
      <c r="AD24" s="41">
        <f>Table3[[#This Row],[Cost per Clean]]*PROF</f>
        <v>0</v>
      </c>
      <c r="AE24" s="41">
        <f>Table3[[#This Row],[Cost per Clean]]*Table3[[#This Row],[Annual Cleans]]</f>
        <v>0</v>
      </c>
      <c r="AF24" s="41">
        <f>Table3[[#This Row],[Annual Cost for Cleaning]]*OH</f>
        <v>0</v>
      </c>
      <c r="AG24" s="41">
        <f>Table3[[#This Row],[Annual Cost for Cleaning]]*PROF</f>
        <v>0</v>
      </c>
    </row>
    <row r="25" spans="1:33" x14ac:dyDescent="0.25">
      <c r="A25" s="3" t="s">
        <v>169</v>
      </c>
      <c r="B25" s="3" t="s">
        <v>170</v>
      </c>
      <c r="C25" s="3" t="s">
        <v>197</v>
      </c>
      <c r="D25" s="3" t="s">
        <v>217</v>
      </c>
      <c r="E25" s="4">
        <v>536090.69019999995</v>
      </c>
      <c r="F25" s="4">
        <v>181769.1121</v>
      </c>
      <c r="G25" s="3" t="s">
        <v>197</v>
      </c>
      <c r="H25" s="3" t="s">
        <v>38</v>
      </c>
      <c r="I25" s="3" t="s">
        <v>38</v>
      </c>
      <c r="J25" s="3">
        <v>2013</v>
      </c>
      <c r="K25" s="3">
        <v>10</v>
      </c>
      <c r="L25" s="3" t="s">
        <v>38</v>
      </c>
      <c r="M25" s="3">
        <v>4</v>
      </c>
      <c r="N25" s="3">
        <v>0</v>
      </c>
      <c r="O25" s="38">
        <v>43.26</v>
      </c>
      <c r="P25" s="3" t="s">
        <v>39</v>
      </c>
      <c r="Q25" s="39">
        <v>1</v>
      </c>
      <c r="R25" s="39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 t="s">
        <v>40</v>
      </c>
      <c r="Y25" s="4" t="s">
        <v>38</v>
      </c>
      <c r="Z25" s="3" t="s">
        <v>38</v>
      </c>
      <c r="AA25" s="3">
        <v>52</v>
      </c>
      <c r="AB25" s="40"/>
      <c r="AC25" s="41">
        <f>Table3[[#This Row],[Cost per Clean]]*OH</f>
        <v>0</v>
      </c>
      <c r="AD25" s="41">
        <f>Table3[[#This Row],[Cost per Clean]]*PROF</f>
        <v>0</v>
      </c>
      <c r="AE25" s="41">
        <f>Table3[[#This Row],[Cost per Clean]]*Table3[[#This Row],[Annual Cleans]]</f>
        <v>0</v>
      </c>
      <c r="AF25" s="41">
        <f>Table3[[#This Row],[Annual Cost for Cleaning]]*OH</f>
        <v>0</v>
      </c>
      <c r="AG25" s="41">
        <f>Table3[[#This Row],[Annual Cost for Cleaning]]*PROF</f>
        <v>0</v>
      </c>
    </row>
    <row r="26" spans="1:33" x14ac:dyDescent="0.25">
      <c r="A26" s="3" t="s">
        <v>171</v>
      </c>
      <c r="B26" s="3" t="s">
        <v>172</v>
      </c>
      <c r="C26" s="3" t="s">
        <v>197</v>
      </c>
      <c r="D26" s="3" t="s">
        <v>217</v>
      </c>
      <c r="E26" s="4">
        <v>536094.96510000003</v>
      </c>
      <c r="F26" s="4">
        <v>181736.65839999999</v>
      </c>
      <c r="G26" s="3" t="s">
        <v>197</v>
      </c>
      <c r="H26" s="3" t="s">
        <v>38</v>
      </c>
      <c r="I26" s="3" t="s">
        <v>38</v>
      </c>
      <c r="J26" s="3">
        <v>2013</v>
      </c>
      <c r="K26" s="3">
        <v>17</v>
      </c>
      <c r="L26" s="3" t="s">
        <v>38</v>
      </c>
      <c r="M26" s="3">
        <v>5</v>
      </c>
      <c r="N26" s="3">
        <v>1</v>
      </c>
      <c r="O26" s="38">
        <v>227.18</v>
      </c>
      <c r="P26" s="3" t="s">
        <v>39</v>
      </c>
      <c r="Q26" s="39">
        <v>1</v>
      </c>
      <c r="R26" s="39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 t="s">
        <v>40</v>
      </c>
      <c r="Y26" s="4" t="s">
        <v>38</v>
      </c>
      <c r="Z26" s="3" t="s">
        <v>38</v>
      </c>
      <c r="AA26" s="3">
        <v>52</v>
      </c>
      <c r="AB26" s="40"/>
      <c r="AC26" s="41">
        <f>Table3[[#This Row],[Cost per Clean]]*OH</f>
        <v>0</v>
      </c>
      <c r="AD26" s="41">
        <f>Table3[[#This Row],[Cost per Clean]]*PROF</f>
        <v>0</v>
      </c>
      <c r="AE26" s="41">
        <f>Table3[[#This Row],[Cost per Clean]]*Table3[[#This Row],[Annual Cleans]]</f>
        <v>0</v>
      </c>
      <c r="AF26" s="41">
        <f>Table3[[#This Row],[Annual Cost for Cleaning]]*OH</f>
        <v>0</v>
      </c>
      <c r="AG26" s="41">
        <f>Table3[[#This Row],[Annual Cost for Cleaning]]*PROF</f>
        <v>0</v>
      </c>
    </row>
    <row r="27" spans="1:33" x14ac:dyDescent="0.25">
      <c r="A27" s="3" t="s">
        <v>173</v>
      </c>
      <c r="B27" s="3" t="s">
        <v>174</v>
      </c>
      <c r="C27" s="3" t="s">
        <v>197</v>
      </c>
      <c r="D27" s="3" t="s">
        <v>218</v>
      </c>
      <c r="E27" s="4">
        <v>536053.2084</v>
      </c>
      <c r="F27" s="4">
        <v>181737.69889999999</v>
      </c>
      <c r="G27" s="3" t="s">
        <v>197</v>
      </c>
      <c r="H27" s="3" t="s">
        <v>38</v>
      </c>
      <c r="I27" s="3" t="s">
        <v>38</v>
      </c>
      <c r="J27" s="3">
        <v>2013</v>
      </c>
      <c r="K27" s="3">
        <v>17</v>
      </c>
      <c r="L27" s="3" t="s">
        <v>38</v>
      </c>
      <c r="M27" s="3">
        <v>5</v>
      </c>
      <c r="N27" s="3">
        <v>2</v>
      </c>
      <c r="O27" s="38">
        <v>263.49</v>
      </c>
      <c r="P27" s="3" t="s">
        <v>39</v>
      </c>
      <c r="Q27" s="39">
        <v>1</v>
      </c>
      <c r="R27" s="39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 t="s">
        <v>40</v>
      </c>
      <c r="Y27" s="4" t="s">
        <v>38</v>
      </c>
      <c r="Z27" s="3" t="s">
        <v>38</v>
      </c>
      <c r="AA27" s="3">
        <v>52</v>
      </c>
      <c r="AB27" s="40"/>
      <c r="AC27" s="41">
        <f>Table3[[#This Row],[Cost per Clean]]*OH</f>
        <v>0</v>
      </c>
      <c r="AD27" s="41">
        <f>Table3[[#This Row],[Cost per Clean]]*PROF</f>
        <v>0</v>
      </c>
      <c r="AE27" s="41">
        <f>Table3[[#This Row],[Cost per Clean]]*Table3[[#This Row],[Annual Cleans]]</f>
        <v>0</v>
      </c>
      <c r="AF27" s="41">
        <f>Table3[[#This Row],[Annual Cost for Cleaning]]*OH</f>
        <v>0</v>
      </c>
      <c r="AG27" s="41">
        <f>Table3[[#This Row],[Annual Cost for Cleaning]]*PROF</f>
        <v>0</v>
      </c>
    </row>
    <row r="28" spans="1:33" x14ac:dyDescent="0.25">
      <c r="A28" s="3" t="s">
        <v>175</v>
      </c>
      <c r="B28" s="3" t="s">
        <v>176</v>
      </c>
      <c r="C28" s="3" t="s">
        <v>197</v>
      </c>
      <c r="D28" s="3" t="s">
        <v>219</v>
      </c>
      <c r="E28" s="4">
        <v>536045.38179999997</v>
      </c>
      <c r="F28" s="4">
        <v>181782.03169999999</v>
      </c>
      <c r="G28" s="3" t="s">
        <v>197</v>
      </c>
      <c r="H28" s="3" t="s">
        <v>38</v>
      </c>
      <c r="I28" s="3" t="s">
        <v>38</v>
      </c>
      <c r="J28" s="3">
        <v>2013</v>
      </c>
      <c r="K28" s="3">
        <v>16</v>
      </c>
      <c r="L28" s="3" t="s">
        <v>38</v>
      </c>
      <c r="M28" s="3">
        <v>5</v>
      </c>
      <c r="N28" s="3">
        <v>1</v>
      </c>
      <c r="O28" s="38">
        <v>178.99</v>
      </c>
      <c r="P28" s="3" t="s">
        <v>39</v>
      </c>
      <c r="Q28" s="39">
        <v>1</v>
      </c>
      <c r="R28" s="39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 t="s">
        <v>40</v>
      </c>
      <c r="Y28" s="4" t="s">
        <v>38</v>
      </c>
      <c r="Z28" s="3" t="s">
        <v>38</v>
      </c>
      <c r="AA28" s="3">
        <v>52</v>
      </c>
      <c r="AB28" s="40"/>
      <c r="AC28" s="41">
        <f>Table3[[#This Row],[Cost per Clean]]*OH</f>
        <v>0</v>
      </c>
      <c r="AD28" s="41">
        <f>Table3[[#This Row],[Cost per Clean]]*PROF</f>
        <v>0</v>
      </c>
      <c r="AE28" s="41">
        <f>Table3[[#This Row],[Cost per Clean]]*Table3[[#This Row],[Annual Cleans]]</f>
        <v>0</v>
      </c>
      <c r="AF28" s="41">
        <f>Table3[[#This Row],[Annual Cost for Cleaning]]*OH</f>
        <v>0</v>
      </c>
      <c r="AG28" s="41">
        <f>Table3[[#This Row],[Annual Cost for Cleaning]]*PROF</f>
        <v>0</v>
      </c>
    </row>
    <row r="29" spans="1:33" x14ac:dyDescent="0.25">
      <c r="A29" s="3" t="s">
        <v>177</v>
      </c>
      <c r="B29" s="3" t="s">
        <v>178</v>
      </c>
      <c r="C29" s="3" t="s">
        <v>197</v>
      </c>
      <c r="D29" s="3" t="s">
        <v>218</v>
      </c>
      <c r="E29" s="4">
        <v>536049.36340000003</v>
      </c>
      <c r="F29" s="4">
        <v>181762.9056</v>
      </c>
      <c r="G29" s="3" t="s">
        <v>197</v>
      </c>
      <c r="H29" s="3" t="s">
        <v>38</v>
      </c>
      <c r="I29" s="3" t="s">
        <v>38</v>
      </c>
      <c r="J29" s="3">
        <v>2013</v>
      </c>
      <c r="K29" s="3">
        <v>11</v>
      </c>
      <c r="L29" s="3" t="s">
        <v>38</v>
      </c>
      <c r="M29" s="3">
        <v>5</v>
      </c>
      <c r="N29" s="3">
        <v>0</v>
      </c>
      <c r="O29" s="38">
        <v>109.02</v>
      </c>
      <c r="P29" s="3" t="s">
        <v>39</v>
      </c>
      <c r="Q29" s="39">
        <v>1</v>
      </c>
      <c r="R29" s="39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 t="s">
        <v>40</v>
      </c>
      <c r="Y29" s="4" t="s">
        <v>38</v>
      </c>
      <c r="Z29" s="3" t="s">
        <v>38</v>
      </c>
      <c r="AA29" s="3">
        <v>52</v>
      </c>
      <c r="AB29" s="40"/>
      <c r="AC29" s="41">
        <f>Table3[[#This Row],[Cost per Clean]]*OH</f>
        <v>0</v>
      </c>
      <c r="AD29" s="41">
        <f>Table3[[#This Row],[Cost per Clean]]*PROF</f>
        <v>0</v>
      </c>
      <c r="AE29" s="41">
        <f>Table3[[#This Row],[Cost per Clean]]*Table3[[#This Row],[Annual Cleans]]</f>
        <v>0</v>
      </c>
      <c r="AF29" s="41">
        <f>Table3[[#This Row],[Annual Cost for Cleaning]]*OH</f>
        <v>0</v>
      </c>
      <c r="AG29" s="41">
        <f>Table3[[#This Row],[Annual Cost for Cleaning]]*PROF</f>
        <v>0</v>
      </c>
    </row>
    <row r="30" spans="1:33" x14ac:dyDescent="0.25">
      <c r="A30" s="3" t="s">
        <v>179</v>
      </c>
      <c r="B30" s="3" t="s">
        <v>180</v>
      </c>
      <c r="C30" s="3" t="s">
        <v>197</v>
      </c>
      <c r="D30" s="3" t="s">
        <v>220</v>
      </c>
      <c r="E30" s="4">
        <v>536164.78659999999</v>
      </c>
      <c r="F30" s="4">
        <v>181808.42850000001</v>
      </c>
      <c r="G30" s="3" t="s">
        <v>197</v>
      </c>
      <c r="H30" s="3" t="s">
        <v>38</v>
      </c>
      <c r="I30" s="3" t="s">
        <v>38</v>
      </c>
      <c r="J30" s="3">
        <v>2013</v>
      </c>
      <c r="K30" s="3">
        <v>103</v>
      </c>
      <c r="L30" s="3" t="s">
        <v>38</v>
      </c>
      <c r="M30" s="3">
        <v>7</v>
      </c>
      <c r="N30" s="3">
        <v>3</v>
      </c>
      <c r="O30" s="38">
        <v>861.13</v>
      </c>
      <c r="P30" s="3" t="s">
        <v>39</v>
      </c>
      <c r="Q30" s="39">
        <v>1</v>
      </c>
      <c r="R30" s="39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 t="s">
        <v>40</v>
      </c>
      <c r="Y30" s="4" t="s">
        <v>38</v>
      </c>
      <c r="Z30" s="3" t="s">
        <v>38</v>
      </c>
      <c r="AA30" s="3">
        <v>104</v>
      </c>
      <c r="AB30" s="40"/>
      <c r="AC30" s="41">
        <f>Table3[[#This Row],[Cost per Clean]]*OH</f>
        <v>0</v>
      </c>
      <c r="AD30" s="41">
        <f>Table3[[#This Row],[Cost per Clean]]*PROF</f>
        <v>0</v>
      </c>
      <c r="AE30" s="41">
        <f>Table3[[#This Row],[Cost per Clean]]*Table3[[#This Row],[Annual Cleans]]</f>
        <v>0</v>
      </c>
      <c r="AF30" s="41">
        <f>Table3[[#This Row],[Annual Cost for Cleaning]]*OH</f>
        <v>0</v>
      </c>
      <c r="AG30" s="41">
        <f>Table3[[#This Row],[Annual Cost for Cleaning]]*PROF</f>
        <v>0</v>
      </c>
    </row>
    <row r="31" spans="1:33" x14ac:dyDescent="0.25">
      <c r="A31" s="3" t="s">
        <v>181</v>
      </c>
      <c r="B31" s="3" t="s">
        <v>182</v>
      </c>
      <c r="C31" s="3" t="s">
        <v>197</v>
      </c>
      <c r="D31" s="3" t="s">
        <v>221</v>
      </c>
      <c r="E31" s="4">
        <v>536109.9399</v>
      </c>
      <c r="F31" s="4">
        <v>181803.27919999999</v>
      </c>
      <c r="G31" s="3" t="s">
        <v>197</v>
      </c>
      <c r="H31" s="3" t="s">
        <v>38</v>
      </c>
      <c r="I31" s="3" t="s">
        <v>38</v>
      </c>
      <c r="J31" s="3">
        <v>2013</v>
      </c>
      <c r="K31" s="3">
        <v>17</v>
      </c>
      <c r="L31" s="3" t="s">
        <v>38</v>
      </c>
      <c r="M31" s="3">
        <v>4</v>
      </c>
      <c r="N31" s="3">
        <v>0</v>
      </c>
      <c r="O31" s="38">
        <v>163.6</v>
      </c>
      <c r="P31" s="3" t="s">
        <v>39</v>
      </c>
      <c r="Q31" s="39">
        <v>1</v>
      </c>
      <c r="R31" s="39">
        <v>1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 t="s">
        <v>40</v>
      </c>
      <c r="Y31" s="4" t="s">
        <v>38</v>
      </c>
      <c r="Z31" s="3" t="s">
        <v>38</v>
      </c>
      <c r="AA31" s="3">
        <v>52</v>
      </c>
      <c r="AB31" s="40"/>
      <c r="AC31" s="41">
        <f>Table3[[#This Row],[Cost per Clean]]*OH</f>
        <v>0</v>
      </c>
      <c r="AD31" s="41">
        <f>Table3[[#This Row],[Cost per Clean]]*PROF</f>
        <v>0</v>
      </c>
      <c r="AE31" s="41">
        <f>Table3[[#This Row],[Cost per Clean]]*Table3[[#This Row],[Annual Cleans]]</f>
        <v>0</v>
      </c>
      <c r="AF31" s="41">
        <f>Table3[[#This Row],[Annual Cost for Cleaning]]*OH</f>
        <v>0</v>
      </c>
      <c r="AG31" s="41">
        <f>Table3[[#This Row],[Annual Cost for Cleaning]]*PROF</f>
        <v>0</v>
      </c>
    </row>
    <row r="32" spans="1:33" x14ac:dyDescent="0.25">
      <c r="A32" s="3" t="s">
        <v>183</v>
      </c>
      <c r="B32" s="3" t="s">
        <v>184</v>
      </c>
      <c r="C32" s="3" t="s">
        <v>197</v>
      </c>
      <c r="D32" s="3" t="s">
        <v>219</v>
      </c>
      <c r="E32" s="4">
        <v>536130.34109999996</v>
      </c>
      <c r="F32" s="4">
        <v>181810.28779999999</v>
      </c>
      <c r="G32" s="3" t="s">
        <v>197</v>
      </c>
      <c r="H32" s="3" t="s">
        <v>38</v>
      </c>
      <c r="I32" s="3" t="s">
        <v>38</v>
      </c>
      <c r="J32" s="3">
        <v>2013</v>
      </c>
      <c r="K32" s="3">
        <v>10</v>
      </c>
      <c r="L32" s="3" t="s">
        <v>38</v>
      </c>
      <c r="M32" s="3">
        <v>4</v>
      </c>
      <c r="N32" s="3">
        <v>0</v>
      </c>
      <c r="O32" s="38">
        <v>99.9</v>
      </c>
      <c r="P32" s="3" t="s">
        <v>39</v>
      </c>
      <c r="Q32" s="39">
        <v>1</v>
      </c>
      <c r="R32" s="39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 t="s">
        <v>40</v>
      </c>
      <c r="Y32" s="4" t="s">
        <v>38</v>
      </c>
      <c r="Z32" s="3" t="s">
        <v>38</v>
      </c>
      <c r="AA32" s="3">
        <v>52</v>
      </c>
      <c r="AB32" s="40"/>
      <c r="AC32" s="41">
        <f>Table3[[#This Row],[Cost per Clean]]*OH</f>
        <v>0</v>
      </c>
      <c r="AD32" s="41">
        <f>Table3[[#This Row],[Cost per Clean]]*PROF</f>
        <v>0</v>
      </c>
      <c r="AE32" s="41">
        <f>Table3[[#This Row],[Cost per Clean]]*Table3[[#This Row],[Annual Cleans]]</f>
        <v>0</v>
      </c>
      <c r="AF32" s="41">
        <f>Table3[[#This Row],[Annual Cost for Cleaning]]*OH</f>
        <v>0</v>
      </c>
      <c r="AG32" s="41">
        <f>Table3[[#This Row],[Annual Cost for Cleaning]]*PROF</f>
        <v>0</v>
      </c>
    </row>
    <row r="33" spans="1:33" x14ac:dyDescent="0.25">
      <c r="A33" s="3" t="s">
        <v>185</v>
      </c>
      <c r="B33" s="3" t="s">
        <v>186</v>
      </c>
      <c r="C33" s="3" t="s">
        <v>197</v>
      </c>
      <c r="D33" s="3" t="s">
        <v>221</v>
      </c>
      <c r="E33" s="4">
        <v>536125.08909999998</v>
      </c>
      <c r="F33" s="4">
        <v>181743.00880000001</v>
      </c>
      <c r="G33" s="3" t="s">
        <v>197</v>
      </c>
      <c r="H33" s="3" t="s">
        <v>38</v>
      </c>
      <c r="I33" s="3" t="s">
        <v>38</v>
      </c>
      <c r="J33" s="3">
        <v>2013</v>
      </c>
      <c r="K33" s="3">
        <v>23</v>
      </c>
      <c r="L33" s="3" t="s">
        <v>38</v>
      </c>
      <c r="M33" s="3">
        <v>5</v>
      </c>
      <c r="N33" s="3">
        <v>1</v>
      </c>
      <c r="O33" s="38">
        <v>278.87</v>
      </c>
      <c r="P33" s="3" t="s">
        <v>39</v>
      </c>
      <c r="Q33" s="39">
        <v>1</v>
      </c>
      <c r="R33" s="39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 t="s">
        <v>40</v>
      </c>
      <c r="Y33" s="4" t="s">
        <v>38</v>
      </c>
      <c r="Z33" s="3" t="s">
        <v>38</v>
      </c>
      <c r="AA33" s="3">
        <v>52</v>
      </c>
      <c r="AB33" s="40"/>
      <c r="AC33" s="41">
        <f>Table3[[#This Row],[Cost per Clean]]*OH</f>
        <v>0</v>
      </c>
      <c r="AD33" s="41">
        <f>Table3[[#This Row],[Cost per Clean]]*PROF</f>
        <v>0</v>
      </c>
      <c r="AE33" s="41">
        <f>Table3[[#This Row],[Cost per Clean]]*Table3[[#This Row],[Annual Cleans]]</f>
        <v>0</v>
      </c>
      <c r="AF33" s="41">
        <f>Table3[[#This Row],[Annual Cost for Cleaning]]*OH</f>
        <v>0</v>
      </c>
      <c r="AG33" s="41">
        <f>Table3[[#This Row],[Annual Cost for Cleaning]]*PROF</f>
        <v>0</v>
      </c>
    </row>
    <row r="34" spans="1:33" x14ac:dyDescent="0.25">
      <c r="A34" s="3" t="s">
        <v>187</v>
      </c>
      <c r="B34" s="3" t="s">
        <v>188</v>
      </c>
      <c r="C34" s="3" t="s">
        <v>197</v>
      </c>
      <c r="D34" s="3" t="s">
        <v>222</v>
      </c>
      <c r="E34" s="4">
        <v>536309.30929999996</v>
      </c>
      <c r="F34" s="4">
        <v>181994.70480000001</v>
      </c>
      <c r="G34" s="3" t="s">
        <v>197</v>
      </c>
      <c r="H34" s="3" t="s">
        <v>38</v>
      </c>
      <c r="I34" s="3" t="s">
        <v>38</v>
      </c>
      <c r="J34" s="3">
        <v>2012</v>
      </c>
      <c r="K34" s="3">
        <v>24</v>
      </c>
      <c r="L34" s="3" t="s">
        <v>38</v>
      </c>
      <c r="M34" s="3">
        <v>7</v>
      </c>
      <c r="N34" s="3">
        <v>1</v>
      </c>
      <c r="O34" s="38">
        <v>180.39</v>
      </c>
      <c r="P34" s="3" t="s">
        <v>39</v>
      </c>
      <c r="Q34" s="39" t="s">
        <v>225</v>
      </c>
      <c r="R34" s="39">
        <v>1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 t="s">
        <v>40</v>
      </c>
      <c r="Y34" s="4" t="s">
        <v>38</v>
      </c>
      <c r="Z34" s="3" t="s">
        <v>38</v>
      </c>
      <c r="AA34" s="3">
        <v>26</v>
      </c>
      <c r="AB34" s="40"/>
      <c r="AC34" s="41">
        <f>Table3[[#This Row],[Cost per Clean]]*OH</f>
        <v>0</v>
      </c>
      <c r="AD34" s="41">
        <f>Table3[[#This Row],[Cost per Clean]]*PROF</f>
        <v>0</v>
      </c>
      <c r="AE34" s="41">
        <f>Table3[[#This Row],[Cost per Clean]]*Table3[[#This Row],[Annual Cleans]]</f>
        <v>0</v>
      </c>
      <c r="AF34" s="41">
        <f>Table3[[#This Row],[Annual Cost for Cleaning]]*OH</f>
        <v>0</v>
      </c>
      <c r="AG34" s="41">
        <f>Table3[[#This Row],[Annual Cost for Cleaning]]*PROF</f>
        <v>0</v>
      </c>
    </row>
    <row r="35" spans="1:33" x14ac:dyDescent="0.25">
      <c r="A35" s="3" t="s">
        <v>189</v>
      </c>
      <c r="B35" s="3" t="s">
        <v>190</v>
      </c>
      <c r="C35" s="3" t="s">
        <v>197</v>
      </c>
      <c r="D35" s="3" t="s">
        <v>223</v>
      </c>
      <c r="E35" s="4">
        <v>536159.75190000003</v>
      </c>
      <c r="F35" s="4">
        <v>182016.26490000001</v>
      </c>
      <c r="G35" s="3" t="s">
        <v>197</v>
      </c>
      <c r="H35" s="3" t="s">
        <v>38</v>
      </c>
      <c r="I35" s="3" t="s">
        <v>38</v>
      </c>
      <c r="J35" s="3">
        <v>2016</v>
      </c>
      <c r="K35" s="3">
        <v>4</v>
      </c>
      <c r="L35" s="3" t="s">
        <v>38</v>
      </c>
      <c r="M35" s="3">
        <v>2</v>
      </c>
      <c r="N35" s="3">
        <v>0</v>
      </c>
      <c r="O35" s="38">
        <v>37.17</v>
      </c>
      <c r="P35" s="3" t="s">
        <v>39</v>
      </c>
      <c r="Q35" s="39" t="s">
        <v>225</v>
      </c>
      <c r="R35" s="39">
        <v>1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 t="s">
        <v>40</v>
      </c>
      <c r="Y35" s="4" t="s">
        <v>38</v>
      </c>
      <c r="Z35" s="3" t="s">
        <v>38</v>
      </c>
      <c r="AA35" s="3">
        <v>52</v>
      </c>
      <c r="AB35" s="40"/>
      <c r="AC35" s="41">
        <f>Table3[[#This Row],[Cost per Clean]]*OH</f>
        <v>0</v>
      </c>
      <c r="AD35" s="41">
        <f>Table3[[#This Row],[Cost per Clean]]*PROF</f>
        <v>0</v>
      </c>
      <c r="AE35" s="41">
        <f>Table3[[#This Row],[Cost per Clean]]*Table3[[#This Row],[Annual Cleans]]</f>
        <v>0</v>
      </c>
      <c r="AF35" s="41">
        <f>Table3[[#This Row],[Annual Cost for Cleaning]]*OH</f>
        <v>0</v>
      </c>
      <c r="AG35" s="41">
        <f>Table3[[#This Row],[Annual Cost for Cleaning]]*PROF</f>
        <v>0</v>
      </c>
    </row>
    <row r="36" spans="1:33" x14ac:dyDescent="0.25">
      <c r="A36" s="3" t="s">
        <v>191</v>
      </c>
      <c r="B36" s="3" t="s">
        <v>192</v>
      </c>
      <c r="C36" s="3" t="s">
        <v>197</v>
      </c>
      <c r="D36" s="3" t="s">
        <v>223</v>
      </c>
      <c r="E36" s="4">
        <v>536162.17859999998</v>
      </c>
      <c r="F36" s="4">
        <v>181996.7672</v>
      </c>
      <c r="G36" s="3" t="s">
        <v>197</v>
      </c>
      <c r="H36" s="3" t="s">
        <v>38</v>
      </c>
      <c r="I36" s="3" t="s">
        <v>38</v>
      </c>
      <c r="J36" s="3">
        <v>2016</v>
      </c>
      <c r="K36" s="3">
        <v>6</v>
      </c>
      <c r="L36" s="3" t="s">
        <v>38</v>
      </c>
      <c r="M36" s="3">
        <v>3</v>
      </c>
      <c r="N36" s="3">
        <v>0</v>
      </c>
      <c r="O36" s="38">
        <v>48.38</v>
      </c>
      <c r="P36" s="3" t="s">
        <v>39</v>
      </c>
      <c r="Q36" s="39" t="s">
        <v>225</v>
      </c>
      <c r="R36" s="39">
        <v>1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 t="s">
        <v>40</v>
      </c>
      <c r="Y36" s="4" t="s">
        <v>38</v>
      </c>
      <c r="Z36" s="3" t="s">
        <v>38</v>
      </c>
      <c r="AA36" s="3">
        <v>52</v>
      </c>
      <c r="AB36" s="40"/>
      <c r="AC36" s="41">
        <f>Table3[[#This Row],[Cost per Clean]]*OH</f>
        <v>0</v>
      </c>
      <c r="AD36" s="41">
        <f>Table3[[#This Row],[Cost per Clean]]*PROF</f>
        <v>0</v>
      </c>
      <c r="AE36" s="41">
        <f>Table3[[#This Row],[Cost per Clean]]*Table3[[#This Row],[Annual Cleans]]</f>
        <v>0</v>
      </c>
      <c r="AF36" s="41">
        <f>Table3[[#This Row],[Annual Cost for Cleaning]]*OH</f>
        <v>0</v>
      </c>
      <c r="AG36" s="41">
        <f>Table3[[#This Row],[Annual Cost for Cleaning]]*PROF</f>
        <v>0</v>
      </c>
    </row>
    <row r="37" spans="1:33" x14ac:dyDescent="0.25">
      <c r="A37" s="3" t="s">
        <v>193</v>
      </c>
      <c r="B37" s="3" t="s">
        <v>194</v>
      </c>
      <c r="C37" s="3" t="s">
        <v>197</v>
      </c>
      <c r="D37" s="3" t="s">
        <v>224</v>
      </c>
      <c r="E37" s="4">
        <v>536183.4558</v>
      </c>
      <c r="F37" s="4">
        <v>182022.6495</v>
      </c>
      <c r="G37" s="3" t="s">
        <v>197</v>
      </c>
      <c r="H37" s="3" t="s">
        <v>38</v>
      </c>
      <c r="I37" s="3" t="s">
        <v>38</v>
      </c>
      <c r="J37" s="3">
        <v>2015</v>
      </c>
      <c r="K37" s="3">
        <v>8</v>
      </c>
      <c r="L37" s="3" t="s">
        <v>38</v>
      </c>
      <c r="M37" s="3">
        <v>3</v>
      </c>
      <c r="N37" s="3">
        <v>0</v>
      </c>
      <c r="O37" s="38">
        <v>99.52</v>
      </c>
      <c r="P37" s="3" t="s">
        <v>39</v>
      </c>
      <c r="Q37" s="39" t="s">
        <v>225</v>
      </c>
      <c r="R37" s="39">
        <v>1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 t="s">
        <v>40</v>
      </c>
      <c r="Y37" s="4" t="s">
        <v>38</v>
      </c>
      <c r="Z37" s="3" t="s">
        <v>38</v>
      </c>
      <c r="AA37" s="3">
        <v>52</v>
      </c>
      <c r="AB37" s="40"/>
      <c r="AC37" s="41">
        <f>Table3[[#This Row],[Cost per Clean]]*OH</f>
        <v>0</v>
      </c>
      <c r="AD37" s="41">
        <f>Table3[[#This Row],[Cost per Clean]]*PROF</f>
        <v>0</v>
      </c>
      <c r="AE37" s="41">
        <f>Table3[[#This Row],[Cost per Clean]]*Table3[[#This Row],[Annual Cleans]]</f>
        <v>0</v>
      </c>
      <c r="AF37" s="41">
        <f>Table3[[#This Row],[Annual Cost for Cleaning]]*OH</f>
        <v>0</v>
      </c>
      <c r="AG37" s="41">
        <f>Table3[[#This Row],[Annual Cost for Cleaning]]*PROF</f>
        <v>0</v>
      </c>
    </row>
    <row r="38" spans="1:33" x14ac:dyDescent="0.25">
      <c r="A38" s="3" t="s">
        <v>195</v>
      </c>
      <c r="B38" s="3" t="s">
        <v>196</v>
      </c>
      <c r="C38" s="3" t="s">
        <v>197</v>
      </c>
      <c r="D38" s="3" t="s">
        <v>207</v>
      </c>
      <c r="E38" s="4">
        <v>535904.08070000005</v>
      </c>
      <c r="F38" s="4">
        <v>181913.76680000001</v>
      </c>
      <c r="G38" s="3" t="s">
        <v>197</v>
      </c>
      <c r="H38" s="3" t="s">
        <v>38</v>
      </c>
      <c r="I38" s="3" t="s">
        <v>38</v>
      </c>
      <c r="J38" s="3">
        <v>2013</v>
      </c>
      <c r="K38" s="3">
        <v>32</v>
      </c>
      <c r="L38" s="3" t="s">
        <v>38</v>
      </c>
      <c r="M38" s="3">
        <v>6</v>
      </c>
      <c r="N38" s="3">
        <v>1</v>
      </c>
      <c r="O38" s="38">
        <v>750.08</v>
      </c>
      <c r="P38" s="3" t="s">
        <v>39</v>
      </c>
      <c r="Q38" s="39">
        <v>1</v>
      </c>
      <c r="R38" s="39">
        <v>1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 t="s">
        <v>40</v>
      </c>
      <c r="Y38" s="4" t="s">
        <v>38</v>
      </c>
      <c r="Z38" s="3" t="s">
        <v>38</v>
      </c>
      <c r="AA38" s="3">
        <v>52</v>
      </c>
      <c r="AB38" s="40"/>
      <c r="AC38" s="41">
        <f>Table3[[#This Row],[Cost per Clean]]*OH</f>
        <v>0</v>
      </c>
      <c r="AD38" s="41">
        <f>Table3[[#This Row],[Cost per Clean]]*PROF</f>
        <v>0</v>
      </c>
      <c r="AE38" s="41">
        <f>Table3[[#This Row],[Cost per Clean]]*Table3[[#This Row],[Annual Cleans]]</f>
        <v>0</v>
      </c>
      <c r="AF38" s="41">
        <f>Table3[[#This Row],[Annual Cost for Cleaning]]*OH</f>
        <v>0</v>
      </c>
      <c r="AG38" s="41">
        <f>Table3[[#This Row],[Annual Cost for Cleaning]]*PROF</f>
        <v>0</v>
      </c>
    </row>
  </sheetData>
  <sheetProtection algorithmName="SHA-512" hashValue="q4NVSIn/CWkElxVDdvMToMlxknCXDbvMWhgMrqoNQh7flV73L0sH62+qz+aAYglYzJOx26+SBrRkb42mOPjW6w==" saltValue="0d80KfcSyDrhIDh/uyPpLg==" spinCount="100000" sheet="1" autoFilter="0"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1F2A8-0916-48DB-BBB5-64062CE9B026}">
  <sheetPr>
    <tabColor theme="2" tint="0.59999389629810485"/>
  </sheetPr>
  <dimension ref="A1:E3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.28515625" defaultRowHeight="12.75" x14ac:dyDescent="0.2"/>
  <cols>
    <col min="1" max="1" width="38.42578125" style="31" customWidth="1"/>
    <col min="2" max="2" width="17" style="32" bestFit="1" customWidth="1"/>
    <col min="3" max="5" width="21.42578125" style="31" customWidth="1"/>
    <col min="6" max="16384" width="9.28515625" style="31"/>
  </cols>
  <sheetData>
    <row r="1" spans="1:5" s="28" customFormat="1" ht="25.5" x14ac:dyDescent="0.2">
      <c r="A1" s="24" t="s">
        <v>41</v>
      </c>
      <c r="B1" s="25" t="s">
        <v>42</v>
      </c>
      <c r="C1" s="26" t="s">
        <v>43</v>
      </c>
      <c r="D1" s="27" t="s">
        <v>44</v>
      </c>
      <c r="E1" s="27" t="s">
        <v>45</v>
      </c>
    </row>
    <row r="2" spans="1:5" x14ac:dyDescent="0.2">
      <c r="A2" s="29" t="s">
        <v>46</v>
      </c>
      <c r="B2" s="30">
        <v>40</v>
      </c>
      <c r="C2" s="10"/>
      <c r="D2" s="29">
        <f>Table22[[#This Row],[Price per Pack (Includes OHP)]]*OH</f>
        <v>0</v>
      </c>
      <c r="E2" s="29">
        <f>Table22[[#This Row],[Price per Pack (Includes OHP)]]*PROF</f>
        <v>0</v>
      </c>
    </row>
    <row r="3" spans="1:5" x14ac:dyDescent="0.2">
      <c r="A3" s="29" t="s">
        <v>47</v>
      </c>
      <c r="B3" s="30">
        <v>40</v>
      </c>
      <c r="C3" s="10"/>
      <c r="D3" s="29">
        <f>Table22[[#This Row],[Price per Pack (Includes OHP)]]*OH</f>
        <v>0</v>
      </c>
      <c r="E3" s="29">
        <f>Table22[[#This Row],[Price per Pack (Includes OHP)]]*PROF</f>
        <v>0</v>
      </c>
    </row>
    <row r="4" spans="1:5" x14ac:dyDescent="0.2">
      <c r="A4" s="29" t="s">
        <v>48</v>
      </c>
      <c r="B4" s="30">
        <v>12</v>
      </c>
      <c r="C4" s="10"/>
      <c r="D4" s="29">
        <f>Table22[[#This Row],[Price per Pack (Includes OHP)]]*OH</f>
        <v>0</v>
      </c>
      <c r="E4" s="29">
        <f>Table22[[#This Row],[Price per Pack (Includes OHP)]]*PROF</f>
        <v>0</v>
      </c>
    </row>
    <row r="5" spans="1:5" x14ac:dyDescent="0.2">
      <c r="A5" s="29" t="s">
        <v>49</v>
      </c>
      <c r="B5" s="30">
        <v>4000</v>
      </c>
      <c r="C5" s="10"/>
      <c r="D5" s="29">
        <f>Table22[[#This Row],[Price per Pack (Includes OHP)]]*OH</f>
        <v>0</v>
      </c>
      <c r="E5" s="29">
        <f>Table22[[#This Row],[Price per Pack (Includes OHP)]]*PROF</f>
        <v>0</v>
      </c>
    </row>
    <row r="6" spans="1:5" x14ac:dyDescent="0.2">
      <c r="A6" s="29" t="s">
        <v>50</v>
      </c>
      <c r="B6" s="30">
        <v>6</v>
      </c>
      <c r="C6" s="10"/>
      <c r="D6" s="29">
        <f>Table22[[#This Row],[Price per Pack (Includes OHP)]]*OH</f>
        <v>0</v>
      </c>
      <c r="E6" s="29">
        <f>Table22[[#This Row],[Price per Pack (Includes OHP)]]*PROF</f>
        <v>0</v>
      </c>
    </row>
    <row r="7" spans="1:5" x14ac:dyDescent="0.2">
      <c r="A7" s="29" t="s">
        <v>51</v>
      </c>
      <c r="B7" s="30">
        <v>24</v>
      </c>
      <c r="C7" s="10"/>
      <c r="D7" s="29">
        <f>Table22[[#This Row],[Price per Pack (Includes OHP)]]*OH</f>
        <v>0</v>
      </c>
      <c r="E7" s="29">
        <f>Table22[[#This Row],[Price per Pack (Includes OHP)]]*PROF</f>
        <v>0</v>
      </c>
    </row>
    <row r="8" spans="1:5" x14ac:dyDescent="0.2">
      <c r="A8" s="29" t="s">
        <v>52</v>
      </c>
      <c r="B8" s="30">
        <v>200</v>
      </c>
      <c r="C8" s="10"/>
      <c r="D8" s="29">
        <f>Table22[[#This Row],[Price per Pack (Includes OHP)]]*OH</f>
        <v>0</v>
      </c>
      <c r="E8" s="29">
        <f>Table22[[#This Row],[Price per Pack (Includes OHP)]]*PROF</f>
        <v>0</v>
      </c>
    </row>
    <row r="9" spans="1:5" x14ac:dyDescent="0.2">
      <c r="A9" s="29" t="s">
        <v>53</v>
      </c>
      <c r="B9" s="30">
        <v>100</v>
      </c>
      <c r="C9" s="10"/>
      <c r="D9" s="29">
        <f>Table22[[#This Row],[Price per Pack (Includes OHP)]]*OH</f>
        <v>0</v>
      </c>
      <c r="E9" s="29">
        <f>Table22[[#This Row],[Price per Pack (Includes OHP)]]*PROF</f>
        <v>0</v>
      </c>
    </row>
    <row r="10" spans="1:5" x14ac:dyDescent="0.2">
      <c r="A10" s="29" t="s">
        <v>54</v>
      </c>
      <c r="B10" s="30">
        <v>100</v>
      </c>
      <c r="C10" s="10"/>
      <c r="D10" s="29">
        <f>Table22[[#This Row],[Price per Pack (Includes OHP)]]*OH</f>
        <v>0</v>
      </c>
      <c r="E10" s="29">
        <f>Table22[[#This Row],[Price per Pack (Includes OHP)]]*PROF</f>
        <v>0</v>
      </c>
    </row>
    <row r="11" spans="1:5" x14ac:dyDescent="0.2">
      <c r="A11" s="29" t="s">
        <v>55</v>
      </c>
      <c r="B11" s="30">
        <v>1000</v>
      </c>
      <c r="C11" s="10"/>
      <c r="D11" s="29">
        <f>Table22[[#This Row],[Price per Pack (Includes OHP)]]*OH</f>
        <v>0</v>
      </c>
      <c r="E11" s="29">
        <f>Table22[[#This Row],[Price per Pack (Includes OHP)]]*PROF</f>
        <v>0</v>
      </c>
    </row>
    <row r="12" spans="1:5" x14ac:dyDescent="0.2">
      <c r="A12" s="29" t="s">
        <v>56</v>
      </c>
      <c r="B12" s="30" t="s">
        <v>57</v>
      </c>
      <c r="C12" s="10"/>
      <c r="D12" s="29">
        <f>Table22[[#This Row],[Price per Pack (Includes OHP)]]*OH</f>
        <v>0</v>
      </c>
      <c r="E12" s="29">
        <f>Table22[[#This Row],[Price per Pack (Includes OHP)]]*PROF</f>
        <v>0</v>
      </c>
    </row>
    <row r="13" spans="1:5" x14ac:dyDescent="0.2">
      <c r="A13" s="29" t="s">
        <v>58</v>
      </c>
      <c r="B13" s="30" t="s">
        <v>59</v>
      </c>
      <c r="C13" s="10"/>
      <c r="D13" s="29">
        <f>Table22[[#This Row],[Price per Pack (Includes OHP)]]*OH</f>
        <v>0</v>
      </c>
      <c r="E13" s="29">
        <f>Table22[[#This Row],[Price per Pack (Includes OHP)]]*PROF</f>
        <v>0</v>
      </c>
    </row>
    <row r="14" spans="1:5" x14ac:dyDescent="0.2">
      <c r="A14" s="29" t="s">
        <v>60</v>
      </c>
      <c r="B14" s="30" t="s">
        <v>59</v>
      </c>
      <c r="C14" s="10"/>
      <c r="D14" s="29">
        <f>Table22[[#This Row],[Price per Pack (Includes OHP)]]*OH</f>
        <v>0</v>
      </c>
      <c r="E14" s="29">
        <f>Table22[[#This Row],[Price per Pack (Includes OHP)]]*PROF</f>
        <v>0</v>
      </c>
    </row>
    <row r="15" spans="1:5" x14ac:dyDescent="0.2">
      <c r="A15" s="29" t="s">
        <v>60</v>
      </c>
      <c r="B15" s="30" t="s">
        <v>61</v>
      </c>
      <c r="C15" s="10"/>
      <c r="D15" s="29">
        <f>Table22[[#This Row],[Price per Pack (Includes OHP)]]*OH</f>
        <v>0</v>
      </c>
      <c r="E15" s="29">
        <f>Table22[[#This Row],[Price per Pack (Includes OHP)]]*PROF</f>
        <v>0</v>
      </c>
    </row>
    <row r="16" spans="1:5" x14ac:dyDescent="0.2">
      <c r="A16" s="29" t="s">
        <v>62</v>
      </c>
      <c r="B16" s="30" t="s">
        <v>63</v>
      </c>
      <c r="C16" s="10"/>
      <c r="D16" s="29">
        <f>Table22[[#This Row],[Price per Pack (Includes OHP)]]*OH</f>
        <v>0</v>
      </c>
      <c r="E16" s="29">
        <f>Table22[[#This Row],[Price per Pack (Includes OHP)]]*PROF</f>
        <v>0</v>
      </c>
    </row>
    <row r="17" spans="1:5" x14ac:dyDescent="0.2">
      <c r="A17" s="29" t="s">
        <v>64</v>
      </c>
      <c r="B17" s="30" t="s">
        <v>65</v>
      </c>
      <c r="C17" s="10"/>
      <c r="D17" s="29">
        <f>Table22[[#This Row],[Price per Pack (Includes OHP)]]*OH</f>
        <v>0</v>
      </c>
      <c r="E17" s="29">
        <f>Table22[[#This Row],[Price per Pack (Includes OHP)]]*PROF</f>
        <v>0</v>
      </c>
    </row>
    <row r="18" spans="1:5" x14ac:dyDescent="0.2">
      <c r="A18" s="29" t="s">
        <v>66</v>
      </c>
      <c r="B18" s="30" t="s">
        <v>67</v>
      </c>
      <c r="C18" s="10"/>
      <c r="D18" s="29">
        <f>Table22[[#This Row],[Price per Pack (Includes OHP)]]*OH</f>
        <v>0</v>
      </c>
      <c r="E18" s="29">
        <f>Table22[[#This Row],[Price per Pack (Includes OHP)]]*PROF</f>
        <v>0</v>
      </c>
    </row>
    <row r="19" spans="1:5" x14ac:dyDescent="0.2">
      <c r="A19" s="29" t="s">
        <v>68</v>
      </c>
      <c r="B19" s="30">
        <v>24</v>
      </c>
      <c r="C19" s="10"/>
      <c r="D19" s="29">
        <f>Table22[[#This Row],[Price per Pack (Includes OHP)]]*OH</f>
        <v>0</v>
      </c>
      <c r="E19" s="29">
        <f>Table22[[#This Row],[Price per Pack (Includes OHP)]]*PROF</f>
        <v>0</v>
      </c>
    </row>
    <row r="20" spans="1:5" x14ac:dyDescent="0.2">
      <c r="A20" s="29" t="s">
        <v>69</v>
      </c>
      <c r="B20" s="30" t="s">
        <v>70</v>
      </c>
      <c r="C20" s="10"/>
      <c r="D20" s="29">
        <f>Table22[[#This Row],[Price per Pack (Includes OHP)]]*OH</f>
        <v>0</v>
      </c>
      <c r="E20" s="29">
        <f>Table22[[#This Row],[Price per Pack (Includes OHP)]]*PROF</f>
        <v>0</v>
      </c>
    </row>
    <row r="21" spans="1:5" x14ac:dyDescent="0.2">
      <c r="A21" s="29" t="s">
        <v>71</v>
      </c>
      <c r="B21" s="30">
        <v>110</v>
      </c>
      <c r="C21" s="10"/>
      <c r="D21" s="29">
        <f>Table22[[#This Row],[Price per Pack (Includes OHP)]]*OH</f>
        <v>0</v>
      </c>
      <c r="E21" s="29">
        <f>Table22[[#This Row],[Price per Pack (Includes OHP)]]*PROF</f>
        <v>0</v>
      </c>
    </row>
    <row r="22" spans="1:5" x14ac:dyDescent="0.2">
      <c r="A22" s="29" t="s">
        <v>72</v>
      </c>
      <c r="B22" s="30" t="s">
        <v>73</v>
      </c>
      <c r="C22" s="10"/>
      <c r="D22" s="29">
        <f>Table22[[#This Row],[Price per Pack (Includes OHP)]]*OH</f>
        <v>0</v>
      </c>
      <c r="E22" s="29">
        <f>Table22[[#This Row],[Price per Pack (Includes OHP)]]*PROF</f>
        <v>0</v>
      </c>
    </row>
    <row r="23" spans="1:5" x14ac:dyDescent="0.2">
      <c r="A23" s="29" t="s">
        <v>74</v>
      </c>
      <c r="B23" s="30" t="s">
        <v>75</v>
      </c>
      <c r="C23" s="10"/>
      <c r="D23" s="29">
        <f>Table22[[#This Row],[Price per Pack (Includes OHP)]]*OH</f>
        <v>0</v>
      </c>
      <c r="E23" s="29">
        <f>Table22[[#This Row],[Price per Pack (Includes OHP)]]*PROF</f>
        <v>0</v>
      </c>
    </row>
    <row r="24" spans="1:5" x14ac:dyDescent="0.2">
      <c r="A24" s="29" t="s">
        <v>76</v>
      </c>
      <c r="B24" s="30" t="s">
        <v>75</v>
      </c>
      <c r="C24" s="10"/>
      <c r="D24" s="29">
        <f>Table22[[#This Row],[Price per Pack (Includes OHP)]]*OH</f>
        <v>0</v>
      </c>
      <c r="E24" s="29">
        <f>Table22[[#This Row],[Price per Pack (Includes OHP)]]*PROF</f>
        <v>0</v>
      </c>
    </row>
    <row r="25" spans="1:5" x14ac:dyDescent="0.2">
      <c r="A25" s="29" t="s">
        <v>77</v>
      </c>
      <c r="B25" s="30" t="s">
        <v>78</v>
      </c>
      <c r="C25" s="10"/>
      <c r="D25" s="29">
        <f>Table22[[#This Row],[Price per Pack (Includes OHP)]]*OH</f>
        <v>0</v>
      </c>
      <c r="E25" s="29">
        <f>Table22[[#This Row],[Price per Pack (Includes OHP)]]*PROF</f>
        <v>0</v>
      </c>
    </row>
    <row r="26" spans="1:5" x14ac:dyDescent="0.2">
      <c r="A26" s="29" t="s">
        <v>79</v>
      </c>
      <c r="B26" s="30" t="s">
        <v>78</v>
      </c>
      <c r="C26" s="10"/>
      <c r="D26" s="29">
        <f>Table22[[#This Row],[Price per Pack (Includes OHP)]]*OH</f>
        <v>0</v>
      </c>
      <c r="E26" s="29">
        <f>Table22[[#This Row],[Price per Pack (Includes OHP)]]*PROF</f>
        <v>0</v>
      </c>
    </row>
    <row r="27" spans="1:5" x14ac:dyDescent="0.2">
      <c r="A27" s="29" t="s">
        <v>80</v>
      </c>
      <c r="B27" s="30">
        <v>50</v>
      </c>
      <c r="C27" s="10"/>
      <c r="D27" s="29">
        <f>Table22[[#This Row],[Price per Pack (Includes OHP)]]*OH</f>
        <v>0</v>
      </c>
      <c r="E27" s="29">
        <f>Table22[[#This Row],[Price per Pack (Includes OHP)]]*PROF</f>
        <v>0</v>
      </c>
    </row>
    <row r="28" spans="1:5" x14ac:dyDescent="0.2">
      <c r="A28" s="29" t="s">
        <v>81</v>
      </c>
      <c r="B28" s="30">
        <v>1</v>
      </c>
      <c r="C28" s="10"/>
      <c r="D28" s="29">
        <f>Table22[[#This Row],[Price per Pack (Includes OHP)]]*OH</f>
        <v>0</v>
      </c>
      <c r="E28" s="29">
        <f>Table22[[#This Row],[Price per Pack (Includes OHP)]]*PROF</f>
        <v>0</v>
      </c>
    </row>
    <row r="29" spans="1:5" x14ac:dyDescent="0.2">
      <c r="A29" s="29" t="s">
        <v>82</v>
      </c>
      <c r="B29" s="30">
        <v>10</v>
      </c>
      <c r="C29" s="10"/>
      <c r="D29" s="29">
        <f>Table22[[#This Row],[Price per Pack (Includes OHP)]]*OH</f>
        <v>0</v>
      </c>
      <c r="E29" s="29">
        <f>Table22[[#This Row],[Price per Pack (Includes OHP)]]*PROF</f>
        <v>0</v>
      </c>
    </row>
    <row r="31" spans="1:5" x14ac:dyDescent="0.2">
      <c r="A31" s="31" t="s">
        <v>83</v>
      </c>
    </row>
  </sheetData>
  <sheetProtection algorithmName="SHA-512" hashValue="+8w1DyVqg4TIwKc68k5YkEfuq/8S0KSbRkB6/6aJLxwUWpl9zvCi7bbQ/lxfZbFxwUkB3MFEZUSXfoL0wof9ow==" saltValue="hG4V/IRCwSlx0iUOE4l26g==" spinCount="100000" sheet="1" objects="1" scenarios="1"/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69FB-4A55-49BB-A45B-4C6C8126F59A}">
  <sheetPr>
    <tabColor theme="2" tint="0.59999389629810485"/>
  </sheetPr>
  <dimension ref="A1:F54"/>
  <sheetViews>
    <sheetView showGridLines="0" workbookViewId="0">
      <pane xSplit="2" ySplit="1" topLeftCell="C18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ColWidth="17.7109375" defaultRowHeight="12.75" x14ac:dyDescent="0.2"/>
  <cols>
    <col min="1" max="1" width="6.7109375" style="36" customWidth="1"/>
    <col min="2" max="2" width="48.5703125" style="37" bestFit="1" customWidth="1"/>
    <col min="3" max="3" width="38.7109375" style="31" bestFit="1" customWidth="1"/>
    <col min="4" max="6" width="21.42578125" style="31" customWidth="1"/>
    <col min="7" max="16384" width="17.7109375" style="31"/>
  </cols>
  <sheetData>
    <row r="1" spans="1:6" s="33" customFormat="1" ht="33" customHeight="1" x14ac:dyDescent="0.2">
      <c r="A1" s="27" t="s">
        <v>84</v>
      </c>
      <c r="B1" s="27" t="s">
        <v>85</v>
      </c>
      <c r="C1" s="27" t="s">
        <v>86</v>
      </c>
      <c r="D1" s="27" t="s">
        <v>87</v>
      </c>
      <c r="E1" s="27" t="s">
        <v>88</v>
      </c>
      <c r="F1" s="27" t="s">
        <v>89</v>
      </c>
    </row>
    <row r="2" spans="1:6" x14ac:dyDescent="0.2">
      <c r="A2" s="13">
        <v>1</v>
      </c>
      <c r="B2" s="14" t="s">
        <v>90</v>
      </c>
      <c r="C2" s="14" t="s">
        <v>91</v>
      </c>
      <c r="D2" s="17"/>
      <c r="E2" s="34">
        <f>Table43[[#This Row],[Cost per Unit (Includes OHP)]]*OH</f>
        <v>0</v>
      </c>
      <c r="F2" s="34">
        <f>Table43[[#This Row],[Cost per Unit (Includes OHP)]]*PROF</f>
        <v>0</v>
      </c>
    </row>
    <row r="3" spans="1:6" x14ac:dyDescent="0.2">
      <c r="A3" s="13"/>
      <c r="B3" s="14"/>
      <c r="C3" s="14" t="s">
        <v>92</v>
      </c>
      <c r="D3" s="17"/>
      <c r="E3" s="34">
        <f>Table43[[#This Row],[Cost per Unit (Includes OHP)]]*OH</f>
        <v>0</v>
      </c>
      <c r="F3" s="34">
        <f>Table43[[#This Row],[Cost per Unit (Includes OHP)]]*PROF</f>
        <v>0</v>
      </c>
    </row>
    <row r="4" spans="1:6" x14ac:dyDescent="0.2">
      <c r="A4" s="13"/>
      <c r="B4" s="14"/>
      <c r="C4" s="14" t="s">
        <v>93</v>
      </c>
      <c r="D4" s="17"/>
      <c r="E4" s="34">
        <f>Table43[[#This Row],[Cost per Unit (Includes OHP)]]*OH</f>
        <v>0</v>
      </c>
      <c r="F4" s="34">
        <f>Table43[[#This Row],[Cost per Unit (Includes OHP)]]*PROF</f>
        <v>0</v>
      </c>
    </row>
    <row r="5" spans="1:6" x14ac:dyDescent="0.2">
      <c r="A5" s="13"/>
      <c r="B5" s="14"/>
      <c r="C5" s="14" t="s">
        <v>94</v>
      </c>
      <c r="D5" s="17"/>
      <c r="E5" s="34">
        <f>Table43[[#This Row],[Cost per Unit (Includes OHP)]]*OH</f>
        <v>0</v>
      </c>
      <c r="F5" s="34">
        <f>Table43[[#This Row],[Cost per Unit (Includes OHP)]]*PROF</f>
        <v>0</v>
      </c>
    </row>
    <row r="6" spans="1:6" x14ac:dyDescent="0.2">
      <c r="A6" s="11">
        <v>2</v>
      </c>
      <c r="B6" s="12" t="s">
        <v>95</v>
      </c>
      <c r="C6" s="12" t="s">
        <v>91</v>
      </c>
      <c r="D6" s="17"/>
      <c r="E6" s="35">
        <f>Table43[[#This Row],[Cost per Unit (Includes OHP)]]*OH</f>
        <v>0</v>
      </c>
      <c r="F6" s="35">
        <f>Table43[[#This Row],[Cost per Unit (Includes OHP)]]*PROF</f>
        <v>0</v>
      </c>
    </row>
    <row r="7" spans="1:6" x14ac:dyDescent="0.2">
      <c r="A7" s="11"/>
      <c r="B7" s="12"/>
      <c r="C7" s="12" t="s">
        <v>92</v>
      </c>
      <c r="D7" s="17"/>
      <c r="E7" s="35">
        <f>Table43[[#This Row],[Cost per Unit (Includes OHP)]]*OH</f>
        <v>0</v>
      </c>
      <c r="F7" s="35">
        <f>Table43[[#This Row],[Cost per Unit (Includes OHP)]]*PROF</f>
        <v>0</v>
      </c>
    </row>
    <row r="8" spans="1:6" x14ac:dyDescent="0.2">
      <c r="A8" s="11"/>
      <c r="B8" s="12"/>
      <c r="C8" s="12" t="s">
        <v>93</v>
      </c>
      <c r="D8" s="17"/>
      <c r="E8" s="35">
        <f>Table43[[#This Row],[Cost per Unit (Includes OHP)]]*OH</f>
        <v>0</v>
      </c>
      <c r="F8" s="35">
        <f>Table43[[#This Row],[Cost per Unit (Includes OHP)]]*PROF</f>
        <v>0</v>
      </c>
    </row>
    <row r="9" spans="1:6" ht="25.5" x14ac:dyDescent="0.2">
      <c r="A9" s="11"/>
      <c r="B9" s="12"/>
      <c r="C9" s="12" t="s">
        <v>94</v>
      </c>
      <c r="D9" s="17"/>
      <c r="E9" s="35">
        <f>Table43[[#This Row],[Cost per Unit (Includes OHP)]]*OH</f>
        <v>0</v>
      </c>
      <c r="F9" s="35">
        <f>Table43[[#This Row],[Cost per Unit (Includes OHP)]]*PROF</f>
        <v>0</v>
      </c>
    </row>
    <row r="10" spans="1:6" x14ac:dyDescent="0.2">
      <c r="A10" s="13">
        <v>3</v>
      </c>
      <c r="B10" s="14" t="s">
        <v>96</v>
      </c>
      <c r="C10" s="14" t="s">
        <v>91</v>
      </c>
      <c r="D10" s="17"/>
      <c r="E10" s="34">
        <f>Table43[[#This Row],[Cost per Unit (Includes OHP)]]*OH</f>
        <v>0</v>
      </c>
      <c r="F10" s="34">
        <f>Table43[[#This Row],[Cost per Unit (Includes OHP)]]*PROF</f>
        <v>0</v>
      </c>
    </row>
    <row r="11" spans="1:6" x14ac:dyDescent="0.2">
      <c r="A11" s="13"/>
      <c r="B11" s="14"/>
      <c r="C11" s="14" t="s">
        <v>92</v>
      </c>
      <c r="D11" s="17"/>
      <c r="E11" s="34">
        <f>Table43[[#This Row],[Cost per Unit (Includes OHP)]]*OH</f>
        <v>0</v>
      </c>
      <c r="F11" s="34">
        <f>Table43[[#This Row],[Cost per Unit (Includes OHP)]]*PROF</f>
        <v>0</v>
      </c>
    </row>
    <row r="12" spans="1:6" x14ac:dyDescent="0.2">
      <c r="A12" s="13"/>
      <c r="B12" s="14"/>
      <c r="C12" s="14" t="s">
        <v>93</v>
      </c>
      <c r="D12" s="17"/>
      <c r="E12" s="34">
        <f>Table43[[#This Row],[Cost per Unit (Includes OHP)]]*OH</f>
        <v>0</v>
      </c>
      <c r="F12" s="34">
        <f>Table43[[#This Row],[Cost per Unit (Includes OHP)]]*PROF</f>
        <v>0</v>
      </c>
    </row>
    <row r="13" spans="1:6" x14ac:dyDescent="0.2">
      <c r="A13" s="13"/>
      <c r="B13" s="14"/>
      <c r="C13" s="14" t="s">
        <v>94</v>
      </c>
      <c r="D13" s="17"/>
      <c r="E13" s="34">
        <f>Table43[[#This Row],[Cost per Unit (Includes OHP)]]*OH</f>
        <v>0</v>
      </c>
      <c r="F13" s="34">
        <f>Table43[[#This Row],[Cost per Unit (Includes OHP)]]*PROF</f>
        <v>0</v>
      </c>
    </row>
    <row r="14" spans="1:6" x14ac:dyDescent="0.2">
      <c r="A14" s="11">
        <v>4</v>
      </c>
      <c r="B14" s="12" t="s">
        <v>97</v>
      </c>
      <c r="C14" s="12" t="s">
        <v>91</v>
      </c>
      <c r="D14" s="17"/>
      <c r="E14" s="35">
        <f>Table43[[#This Row],[Cost per Unit (Includes OHP)]]*OH</f>
        <v>0</v>
      </c>
      <c r="F14" s="35">
        <f>Table43[[#This Row],[Cost per Unit (Includes OHP)]]*PROF</f>
        <v>0</v>
      </c>
    </row>
    <row r="15" spans="1:6" x14ac:dyDescent="0.2">
      <c r="A15" s="11"/>
      <c r="B15" s="12"/>
      <c r="C15" s="12" t="s">
        <v>92</v>
      </c>
      <c r="D15" s="17"/>
      <c r="E15" s="35">
        <f>Table43[[#This Row],[Cost per Unit (Includes OHP)]]*OH</f>
        <v>0</v>
      </c>
      <c r="F15" s="35">
        <f>Table43[[#This Row],[Cost per Unit (Includes OHP)]]*PROF</f>
        <v>0</v>
      </c>
    </row>
    <row r="16" spans="1:6" x14ac:dyDescent="0.2">
      <c r="A16" s="11"/>
      <c r="B16" s="12"/>
      <c r="C16" s="12" t="s">
        <v>93</v>
      </c>
      <c r="D16" s="17"/>
      <c r="E16" s="35">
        <f>Table43[[#This Row],[Cost per Unit (Includes OHP)]]*OH</f>
        <v>0</v>
      </c>
      <c r="F16" s="35">
        <f>Table43[[#This Row],[Cost per Unit (Includes OHP)]]*PROF</f>
        <v>0</v>
      </c>
    </row>
    <row r="17" spans="1:6" ht="25.5" x14ac:dyDescent="0.2">
      <c r="A17" s="11"/>
      <c r="B17" s="12"/>
      <c r="C17" s="12" t="s">
        <v>94</v>
      </c>
      <c r="D17" s="17"/>
      <c r="E17" s="35">
        <f>Table43[[#This Row],[Cost per Unit (Includes OHP)]]*OH</f>
        <v>0</v>
      </c>
      <c r="F17" s="35">
        <f>Table43[[#This Row],[Cost per Unit (Includes OHP)]]*PROF</f>
        <v>0</v>
      </c>
    </row>
    <row r="18" spans="1:6" x14ac:dyDescent="0.2">
      <c r="A18" s="13">
        <v>5</v>
      </c>
      <c r="B18" s="14" t="s">
        <v>98</v>
      </c>
      <c r="C18" s="14" t="s">
        <v>99</v>
      </c>
      <c r="D18" s="17"/>
      <c r="E18" s="34">
        <f>Table43[[#This Row],[Cost per Unit (Includes OHP)]]*OH</f>
        <v>0</v>
      </c>
      <c r="F18" s="34">
        <f>Table43[[#This Row],[Cost per Unit (Includes OHP)]]*PROF</f>
        <v>0</v>
      </c>
    </row>
    <row r="19" spans="1:6" x14ac:dyDescent="0.2">
      <c r="A19" s="13"/>
      <c r="B19" s="14"/>
      <c r="C19" s="14" t="s">
        <v>100</v>
      </c>
      <c r="D19" s="17"/>
      <c r="E19" s="34">
        <f>Table43[[#This Row],[Cost per Unit (Includes OHP)]]*OH</f>
        <v>0</v>
      </c>
      <c r="F19" s="34">
        <f>Table43[[#This Row],[Cost per Unit (Includes OHP)]]*PROF</f>
        <v>0</v>
      </c>
    </row>
    <row r="20" spans="1:6" x14ac:dyDescent="0.2">
      <c r="A20" s="11">
        <v>6</v>
      </c>
      <c r="B20" s="12" t="s">
        <v>101</v>
      </c>
      <c r="C20" s="12" t="s">
        <v>102</v>
      </c>
      <c r="D20" s="17"/>
      <c r="E20" s="35">
        <f>Table43[[#This Row],[Cost per Unit (Includes OHP)]]*OH</f>
        <v>0</v>
      </c>
      <c r="F20" s="35">
        <f>Table43[[#This Row],[Cost per Unit (Includes OHP)]]*PROF</f>
        <v>0</v>
      </c>
    </row>
    <row r="21" spans="1:6" x14ac:dyDescent="0.2">
      <c r="A21" s="11"/>
      <c r="B21" s="12"/>
      <c r="C21" s="12" t="s">
        <v>103</v>
      </c>
      <c r="D21" s="17"/>
      <c r="E21" s="35">
        <f>Table43[[#This Row],[Cost per Unit (Includes OHP)]]*OH</f>
        <v>0</v>
      </c>
      <c r="F21" s="35">
        <f>Table43[[#This Row],[Cost per Unit (Includes OHP)]]*PROF</f>
        <v>0</v>
      </c>
    </row>
    <row r="22" spans="1:6" x14ac:dyDescent="0.2">
      <c r="A22" s="11"/>
      <c r="B22" s="12"/>
      <c r="C22" s="12" t="s">
        <v>104</v>
      </c>
      <c r="D22" s="17"/>
      <c r="E22" s="35">
        <f>Table43[[#This Row],[Cost per Unit (Includes OHP)]]*OH</f>
        <v>0</v>
      </c>
      <c r="F22" s="35">
        <f>Table43[[#This Row],[Cost per Unit (Includes OHP)]]*PROF</f>
        <v>0</v>
      </c>
    </row>
    <row r="23" spans="1:6" x14ac:dyDescent="0.2">
      <c r="A23" s="13">
        <v>7</v>
      </c>
      <c r="B23" s="14" t="s">
        <v>105</v>
      </c>
      <c r="C23" s="14" t="s">
        <v>106</v>
      </c>
      <c r="D23" s="17"/>
      <c r="E23" s="34">
        <f>Table43[[#This Row],[Cost per Unit (Includes OHP)]]*OH</f>
        <v>0</v>
      </c>
      <c r="F23" s="34">
        <f>Table43[[#This Row],[Cost per Unit (Includes OHP)]]*PROF</f>
        <v>0</v>
      </c>
    </row>
    <row r="24" spans="1:6" x14ac:dyDescent="0.2">
      <c r="A24" s="13"/>
      <c r="B24" s="14"/>
      <c r="C24" s="14" t="s">
        <v>107</v>
      </c>
      <c r="D24" s="17"/>
      <c r="E24" s="34">
        <f>Table43[[#This Row],[Cost per Unit (Includes OHP)]]*OH</f>
        <v>0</v>
      </c>
      <c r="F24" s="34">
        <f>Table43[[#This Row],[Cost per Unit (Includes OHP)]]*PROF</f>
        <v>0</v>
      </c>
    </row>
    <row r="25" spans="1:6" x14ac:dyDescent="0.2">
      <c r="A25" s="13"/>
      <c r="B25" s="14"/>
      <c r="C25" s="14" t="s">
        <v>108</v>
      </c>
      <c r="D25" s="17"/>
      <c r="E25" s="34">
        <f>Table43[[#This Row],[Cost per Unit (Includes OHP)]]*OH</f>
        <v>0</v>
      </c>
      <c r="F25" s="34">
        <f>Table43[[#This Row],[Cost per Unit (Includes OHP)]]*PROF</f>
        <v>0</v>
      </c>
    </row>
    <row r="26" spans="1:6" x14ac:dyDescent="0.2">
      <c r="A26" s="13"/>
      <c r="B26" s="14"/>
      <c r="C26" s="14" t="s">
        <v>109</v>
      </c>
      <c r="D26" s="17"/>
      <c r="E26" s="34">
        <f>Table43[[#This Row],[Cost per Unit (Includes OHP)]]*OH</f>
        <v>0</v>
      </c>
      <c r="F26" s="34">
        <f>Table43[[#This Row],[Cost per Unit (Includes OHP)]]*PROF</f>
        <v>0</v>
      </c>
    </row>
    <row r="27" spans="1:6" x14ac:dyDescent="0.2">
      <c r="A27" s="11">
        <v>8</v>
      </c>
      <c r="B27" s="12" t="s">
        <v>110</v>
      </c>
      <c r="C27" s="12" t="s">
        <v>106</v>
      </c>
      <c r="D27" s="17"/>
      <c r="E27" s="35">
        <f>Table43[[#This Row],[Cost per Unit (Includes OHP)]]*OH</f>
        <v>0</v>
      </c>
      <c r="F27" s="35">
        <f>Table43[[#This Row],[Cost per Unit (Includes OHP)]]*PROF</f>
        <v>0</v>
      </c>
    </row>
    <row r="28" spans="1:6" x14ac:dyDescent="0.2">
      <c r="A28" s="11"/>
      <c r="B28" s="12"/>
      <c r="C28" s="12" t="s">
        <v>107</v>
      </c>
      <c r="D28" s="17"/>
      <c r="E28" s="35">
        <f>Table43[[#This Row],[Cost per Unit (Includes OHP)]]*OH</f>
        <v>0</v>
      </c>
      <c r="F28" s="35">
        <f>Table43[[#This Row],[Cost per Unit (Includes OHP)]]*PROF</f>
        <v>0</v>
      </c>
    </row>
    <row r="29" spans="1:6" x14ac:dyDescent="0.2">
      <c r="A29" s="11"/>
      <c r="B29" s="12"/>
      <c r="C29" s="12" t="s">
        <v>108</v>
      </c>
      <c r="D29" s="17"/>
      <c r="E29" s="35">
        <f>Table43[[#This Row],[Cost per Unit (Includes OHP)]]*OH</f>
        <v>0</v>
      </c>
      <c r="F29" s="35">
        <f>Table43[[#This Row],[Cost per Unit (Includes OHP)]]*PROF</f>
        <v>0</v>
      </c>
    </row>
    <row r="30" spans="1:6" x14ac:dyDescent="0.2">
      <c r="A30" s="11"/>
      <c r="B30" s="12"/>
      <c r="C30" s="12" t="s">
        <v>109</v>
      </c>
      <c r="D30" s="17"/>
      <c r="E30" s="35">
        <f>Table43[[#This Row],[Cost per Unit (Includes OHP)]]*OH</f>
        <v>0</v>
      </c>
      <c r="F30" s="35">
        <f>Table43[[#This Row],[Cost per Unit (Includes OHP)]]*PROF</f>
        <v>0</v>
      </c>
    </row>
    <row r="31" spans="1:6" x14ac:dyDescent="0.2">
      <c r="A31" s="13">
        <v>9</v>
      </c>
      <c r="B31" s="14" t="s">
        <v>111</v>
      </c>
      <c r="C31" s="14" t="s">
        <v>99</v>
      </c>
      <c r="D31" s="17"/>
      <c r="E31" s="34">
        <f>Table43[[#This Row],[Cost per Unit (Includes OHP)]]*OH</f>
        <v>0</v>
      </c>
      <c r="F31" s="34">
        <f>Table43[[#This Row],[Cost per Unit (Includes OHP)]]*PROF</f>
        <v>0</v>
      </c>
    </row>
    <row r="32" spans="1:6" x14ac:dyDescent="0.2">
      <c r="A32" s="13"/>
      <c r="B32" s="15"/>
      <c r="C32" s="16" t="s">
        <v>100</v>
      </c>
      <c r="D32" s="17"/>
      <c r="E32" s="34">
        <f>Table43[[#This Row],[Cost per Unit (Includes OHP)]]*OH</f>
        <v>0</v>
      </c>
      <c r="F32" s="34">
        <f>Table43[[#This Row],[Cost per Unit (Includes OHP)]]*PROF</f>
        <v>0</v>
      </c>
    </row>
    <row r="33" spans="1:6" x14ac:dyDescent="0.2">
      <c r="A33" s="11">
        <v>10</v>
      </c>
      <c r="B33" s="12" t="s">
        <v>112</v>
      </c>
      <c r="C33" s="12" t="s">
        <v>113</v>
      </c>
      <c r="D33" s="17"/>
      <c r="E33" s="35">
        <f>Table43[[#This Row],[Cost per Unit (Includes OHP)]]*OH</f>
        <v>0</v>
      </c>
      <c r="F33" s="35">
        <f>Table43[[#This Row],[Cost per Unit (Includes OHP)]]*PROF</f>
        <v>0</v>
      </c>
    </row>
    <row r="34" spans="1:6" x14ac:dyDescent="0.2">
      <c r="A34" s="13">
        <v>11</v>
      </c>
      <c r="B34" s="14" t="s">
        <v>114</v>
      </c>
      <c r="C34" s="14" t="s">
        <v>91</v>
      </c>
      <c r="D34" s="17"/>
      <c r="E34" s="34">
        <f>Table43[[#This Row],[Cost per Unit (Includes OHP)]]*OH</f>
        <v>0</v>
      </c>
      <c r="F34" s="34">
        <f>Table43[[#This Row],[Cost per Unit (Includes OHP)]]*PROF</f>
        <v>0</v>
      </c>
    </row>
    <row r="35" spans="1:6" x14ac:dyDescent="0.2">
      <c r="A35" s="13"/>
      <c r="B35" s="14"/>
      <c r="C35" s="14" t="s">
        <v>92</v>
      </c>
      <c r="D35" s="17"/>
      <c r="E35" s="34">
        <f>Table43[[#This Row],[Cost per Unit (Includes OHP)]]*OH</f>
        <v>0</v>
      </c>
      <c r="F35" s="34">
        <f>Table43[[#This Row],[Cost per Unit (Includes OHP)]]*PROF</f>
        <v>0</v>
      </c>
    </row>
    <row r="36" spans="1:6" x14ac:dyDescent="0.2">
      <c r="A36" s="13"/>
      <c r="B36" s="14"/>
      <c r="C36" s="14" t="s">
        <v>93</v>
      </c>
      <c r="D36" s="17"/>
      <c r="E36" s="34">
        <f>Table43[[#This Row],[Cost per Unit (Includes OHP)]]*OH</f>
        <v>0</v>
      </c>
      <c r="F36" s="34">
        <f>Table43[[#This Row],[Cost per Unit (Includes OHP)]]*PROF</f>
        <v>0</v>
      </c>
    </row>
    <row r="37" spans="1:6" x14ac:dyDescent="0.2">
      <c r="A37" s="13"/>
      <c r="B37" s="14"/>
      <c r="C37" s="14" t="s">
        <v>94</v>
      </c>
      <c r="D37" s="17"/>
      <c r="E37" s="34">
        <f>Table43[[#This Row],[Cost per Unit (Includes OHP)]]*OH</f>
        <v>0</v>
      </c>
      <c r="F37" s="34">
        <f>Table43[[#This Row],[Cost per Unit (Includes OHP)]]*PROF</f>
        <v>0</v>
      </c>
    </row>
    <row r="38" spans="1:6" x14ac:dyDescent="0.2">
      <c r="A38" s="11">
        <v>12</v>
      </c>
      <c r="B38" s="12" t="s">
        <v>115</v>
      </c>
      <c r="C38" s="12" t="s">
        <v>91</v>
      </c>
      <c r="D38" s="17"/>
      <c r="E38" s="35">
        <f>Table43[[#This Row],[Cost per Unit (Includes OHP)]]*OH</f>
        <v>0</v>
      </c>
      <c r="F38" s="35">
        <f>Table43[[#This Row],[Cost per Unit (Includes OHP)]]*PROF</f>
        <v>0</v>
      </c>
    </row>
    <row r="39" spans="1:6" x14ac:dyDescent="0.2">
      <c r="A39" s="11"/>
      <c r="B39" s="12"/>
      <c r="C39" s="12" t="s">
        <v>92</v>
      </c>
      <c r="D39" s="17"/>
      <c r="E39" s="35">
        <f>Table43[[#This Row],[Cost per Unit (Includes OHP)]]*OH</f>
        <v>0</v>
      </c>
      <c r="F39" s="35">
        <f>Table43[[#This Row],[Cost per Unit (Includes OHP)]]*PROF</f>
        <v>0</v>
      </c>
    </row>
    <row r="40" spans="1:6" x14ac:dyDescent="0.2">
      <c r="A40" s="11"/>
      <c r="B40" s="12"/>
      <c r="C40" s="12" t="s">
        <v>93</v>
      </c>
      <c r="D40" s="17"/>
      <c r="E40" s="35">
        <f>Table43[[#This Row],[Cost per Unit (Includes OHP)]]*OH</f>
        <v>0</v>
      </c>
      <c r="F40" s="35">
        <f>Table43[[#This Row],[Cost per Unit (Includes OHP)]]*PROF</f>
        <v>0</v>
      </c>
    </row>
    <row r="41" spans="1:6" ht="25.5" x14ac:dyDescent="0.2">
      <c r="A41" s="11"/>
      <c r="B41" s="12"/>
      <c r="C41" s="12" t="s">
        <v>94</v>
      </c>
      <c r="D41" s="17"/>
      <c r="E41" s="35">
        <f>Table43[[#This Row],[Cost per Unit (Includes OHP)]]*OH</f>
        <v>0</v>
      </c>
      <c r="F41" s="35">
        <f>Table43[[#This Row],[Cost per Unit (Includes OHP)]]*PROF</f>
        <v>0</v>
      </c>
    </row>
    <row r="42" spans="1:6" x14ac:dyDescent="0.2">
      <c r="A42" s="13">
        <v>13</v>
      </c>
      <c r="B42" s="14" t="s">
        <v>116</v>
      </c>
      <c r="C42" s="14" t="s">
        <v>99</v>
      </c>
      <c r="D42" s="17"/>
      <c r="E42" s="34">
        <f>Table43[[#This Row],[Cost per Unit (Includes OHP)]]*OH</f>
        <v>0</v>
      </c>
      <c r="F42" s="34">
        <f>Table43[[#This Row],[Cost per Unit (Includes OHP)]]*PROF</f>
        <v>0</v>
      </c>
    </row>
    <row r="43" spans="1:6" x14ac:dyDescent="0.2">
      <c r="A43" s="13"/>
      <c r="B43" s="14"/>
      <c r="C43" s="14" t="s">
        <v>100</v>
      </c>
      <c r="D43" s="17"/>
      <c r="E43" s="34">
        <f>Table43[[#This Row],[Cost per Unit (Includes OHP)]]*OH</f>
        <v>0</v>
      </c>
      <c r="F43" s="34">
        <f>Table43[[#This Row],[Cost per Unit (Includes OHP)]]*PROF</f>
        <v>0</v>
      </c>
    </row>
    <row r="44" spans="1:6" x14ac:dyDescent="0.2">
      <c r="A44" s="11">
        <v>14</v>
      </c>
      <c r="B44" s="12" t="s">
        <v>117</v>
      </c>
      <c r="C44" s="12" t="s">
        <v>91</v>
      </c>
      <c r="D44" s="17"/>
      <c r="E44" s="35">
        <f>Table43[[#This Row],[Cost per Unit (Includes OHP)]]*OH</f>
        <v>0</v>
      </c>
      <c r="F44" s="35">
        <f>Table43[[#This Row],[Cost per Unit (Includes OHP)]]*PROF</f>
        <v>0</v>
      </c>
    </row>
    <row r="45" spans="1:6" x14ac:dyDescent="0.2">
      <c r="A45" s="11"/>
      <c r="B45" s="12"/>
      <c r="C45" s="12" t="s">
        <v>92</v>
      </c>
      <c r="D45" s="17"/>
      <c r="E45" s="35">
        <f>Table43[[#This Row],[Cost per Unit (Includes OHP)]]*OH</f>
        <v>0</v>
      </c>
      <c r="F45" s="35">
        <f>Table43[[#This Row],[Cost per Unit (Includes OHP)]]*PROF</f>
        <v>0</v>
      </c>
    </row>
    <row r="46" spans="1:6" x14ac:dyDescent="0.2">
      <c r="A46" s="11"/>
      <c r="B46" s="12"/>
      <c r="C46" s="12" t="s">
        <v>93</v>
      </c>
      <c r="D46" s="17"/>
      <c r="E46" s="35">
        <f>Table43[[#This Row],[Cost per Unit (Includes OHP)]]*OH</f>
        <v>0</v>
      </c>
      <c r="F46" s="35">
        <f>Table43[[#This Row],[Cost per Unit (Includes OHP)]]*PROF</f>
        <v>0</v>
      </c>
    </row>
    <row r="47" spans="1:6" ht="25.5" x14ac:dyDescent="0.2">
      <c r="A47" s="11"/>
      <c r="B47" s="12"/>
      <c r="C47" s="12" t="s">
        <v>94</v>
      </c>
      <c r="D47" s="17"/>
      <c r="E47" s="35">
        <f>Table43[[#This Row],[Cost per Unit (Includes OHP)]]*OH</f>
        <v>0</v>
      </c>
      <c r="F47" s="35">
        <f>Table43[[#This Row],[Cost per Unit (Includes OHP)]]*PROF</f>
        <v>0</v>
      </c>
    </row>
    <row r="48" spans="1:6" x14ac:dyDescent="0.2">
      <c r="A48" s="13">
        <v>15</v>
      </c>
      <c r="B48" s="14" t="s">
        <v>118</v>
      </c>
      <c r="C48" s="14" t="s">
        <v>91</v>
      </c>
      <c r="D48" s="17"/>
      <c r="E48" s="34">
        <f>Table43[[#This Row],[Cost per Unit (Includes OHP)]]*OH</f>
        <v>0</v>
      </c>
      <c r="F48" s="34">
        <f>Table43[[#This Row],[Cost per Unit (Includes OHP)]]*PROF</f>
        <v>0</v>
      </c>
    </row>
    <row r="49" spans="1:6" x14ac:dyDescent="0.2">
      <c r="A49" s="13"/>
      <c r="B49" s="14"/>
      <c r="C49" s="14" t="s">
        <v>92</v>
      </c>
      <c r="D49" s="17"/>
      <c r="E49" s="34">
        <f>Table43[[#This Row],[Cost per Unit (Includes OHP)]]*OH</f>
        <v>0</v>
      </c>
      <c r="F49" s="34">
        <f>Table43[[#This Row],[Cost per Unit (Includes OHP)]]*PROF</f>
        <v>0</v>
      </c>
    </row>
    <row r="50" spans="1:6" x14ac:dyDescent="0.2">
      <c r="A50" s="13"/>
      <c r="B50" s="14"/>
      <c r="C50" s="14" t="s">
        <v>93</v>
      </c>
      <c r="D50" s="17"/>
      <c r="E50" s="34">
        <f>Table43[[#This Row],[Cost per Unit (Includes OHP)]]*OH</f>
        <v>0</v>
      </c>
      <c r="F50" s="34">
        <f>Table43[[#This Row],[Cost per Unit (Includes OHP)]]*PROF</f>
        <v>0</v>
      </c>
    </row>
    <row r="51" spans="1:6" x14ac:dyDescent="0.2">
      <c r="A51" s="13"/>
      <c r="B51" s="14"/>
      <c r="C51" s="14" t="s">
        <v>94</v>
      </c>
      <c r="D51" s="17"/>
      <c r="E51" s="34">
        <f>Table43[[#This Row],[Cost per Unit (Includes OHP)]]*OH</f>
        <v>0</v>
      </c>
      <c r="F51" s="34">
        <f>Table43[[#This Row],[Cost per Unit (Includes OHP)]]*PROF</f>
        <v>0</v>
      </c>
    </row>
    <row r="52" spans="1:6" x14ac:dyDescent="0.2">
      <c r="A52" s="11">
        <v>16</v>
      </c>
      <c r="B52" s="12" t="s">
        <v>119</v>
      </c>
      <c r="C52" s="12" t="s">
        <v>120</v>
      </c>
      <c r="D52" s="17"/>
      <c r="E52" s="35">
        <f>Table43[[#This Row],[Cost per Unit (Includes OHP)]]*OH</f>
        <v>0</v>
      </c>
      <c r="F52" s="35">
        <f>Table43[[#This Row],[Cost per Unit (Includes OHP)]]*PROF</f>
        <v>0</v>
      </c>
    </row>
    <row r="53" spans="1:6" x14ac:dyDescent="0.2">
      <c r="A53" s="11"/>
      <c r="B53" s="12" t="s">
        <v>121</v>
      </c>
      <c r="C53" s="12" t="s">
        <v>120</v>
      </c>
      <c r="D53" s="17"/>
      <c r="E53" s="35">
        <f>Table43[[#This Row],[Cost per Unit (Includes OHP)]]*OH</f>
        <v>0</v>
      </c>
      <c r="F53" s="35">
        <f>Table43[[#This Row],[Cost per Unit (Includes OHP)]]*PROF</f>
        <v>0</v>
      </c>
    </row>
    <row r="54" spans="1:6" x14ac:dyDescent="0.2">
      <c r="A54" s="11"/>
      <c r="B54" s="12" t="s">
        <v>122</v>
      </c>
      <c r="C54" s="12" t="s">
        <v>120</v>
      </c>
      <c r="D54" s="17"/>
      <c r="E54" s="35">
        <f>Table43[[#This Row],[Cost per Unit (Includes OHP)]]*OH</f>
        <v>0</v>
      </c>
      <c r="F54" s="35">
        <f>Table43[[#This Row],[Cost per Unit (Includes OHP)]]*PROF</f>
        <v>0</v>
      </c>
    </row>
  </sheetData>
  <sheetProtection algorithmName="SHA-512" hashValue="UzWycl4UuBw3JqqKtuc/yH+LUQph6i+6Sx3Cbmq60Q1SiHFHNO5AE8SyTBIjaaZf+Zlbpo3izITjiX8YRWkqKQ==" saltValue="hqSHR3O281QASq7ytnsfbA==" spinCount="100000" sheet="1" objects="1" scenarios="1"/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235C4AA95E554A992D9B6DDA2DC9CC" ma:contentTypeVersion="13" ma:contentTypeDescription="Create a new document." ma:contentTypeScope="" ma:versionID="4fab312fb04a75309c0f0f9af554860d">
  <xsd:schema xmlns:xsd="http://www.w3.org/2001/XMLSchema" xmlns:xs="http://www.w3.org/2001/XMLSchema" xmlns:p="http://schemas.microsoft.com/office/2006/metadata/properties" xmlns:ns2="31db7250-eadd-41d3-b56e-1d619770cb14" xmlns:ns3="2ec85cc6-218e-414e-8c38-0dc3cac683ce" targetNamespace="http://schemas.microsoft.com/office/2006/metadata/properties" ma:root="true" ma:fieldsID="b3679c0b12b90985d0e1556456301522" ns2:_="" ns3:_="">
    <xsd:import namespace="31db7250-eadd-41d3-b56e-1d619770cb14"/>
    <xsd:import namespace="2ec85cc6-218e-414e-8c38-0dc3cac683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7250-eadd-41d3-b56e-1d619770c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198990-9524-4794-b0cb-4e66516f6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c85cc6-218e-414e-8c38-0dc3cac68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db7250-eadd-41d3-b56e-1d619770cb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9ED3CB-FDD0-4D5F-B686-E10BBDBDB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db7250-eadd-41d3-b56e-1d619770cb14"/>
    <ds:schemaRef ds:uri="2ec85cc6-218e-414e-8c38-0dc3cac68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A419A1-B560-4E29-AF88-B131990931EF}">
  <ds:schemaRefs>
    <ds:schemaRef ds:uri="http://schemas.microsoft.com/office/2006/metadata/properties"/>
    <ds:schemaRef ds:uri="http://schemas.microsoft.com/office/infopath/2007/PartnerControls"/>
    <ds:schemaRef ds:uri="c1c22dd9-32b2-496d-bef1-641a4c97c2b2"/>
    <ds:schemaRef ds:uri="5c9ebf60-9554-4964-8d6b-07b998894f2e"/>
    <ds:schemaRef ds:uri="31db7250-eadd-41d3-b56e-1d619770cb14"/>
  </ds:schemaRefs>
</ds:datastoreItem>
</file>

<file path=customXml/itemProps3.xml><?xml version="1.0" encoding="utf-8"?>
<ds:datastoreItem xmlns:ds="http://schemas.openxmlformats.org/officeDocument/2006/customXml" ds:itemID="{99D91A05-339D-4A5A-990F-08C94F928B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8d94a17-1686-48bd-b712-87295b8149d5}" enabled="0" method="" siteId="{98d94a17-1686-48bd-b712-87295b8149d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List of Properties</vt:lpstr>
      <vt:lpstr>Consumables</vt:lpstr>
      <vt:lpstr>Additional Works</vt:lpstr>
      <vt:lpstr>OH</vt:lpstr>
      <vt:lpstr>PROF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Mason</dc:creator>
  <cp:keywords/>
  <dc:description/>
  <cp:lastModifiedBy>Adrian Uden</cp:lastModifiedBy>
  <cp:revision/>
  <dcterms:created xsi:type="dcterms:W3CDTF">2022-12-21T17:36:37Z</dcterms:created>
  <dcterms:modified xsi:type="dcterms:W3CDTF">2025-08-05T12:31:35Z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0x01010018235C4AA95E554A992D9B6DDA2DC9CC</vt:lpwstr>
  </property>
  <property fmtid="{D5CDD505-2E9C-101B-9397-08002B2CF9AE}" pid="3" name="MediaServiceImageTags">
    <vt:lpwstr/>
  </property>
</Properties>
</file>